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c141a8ee1a30d0d/Desktop/Privat/06_Nebenberufliches/0602_VHS/VHS Kurse/Arbeitsunterlagen/"/>
    </mc:Choice>
  </mc:AlternateContent>
  <xr:revisionPtr revIDLastSave="2" documentId="13_ncr:1_{BB99E6DE-3878-4B07-85E6-1D07E6AA57BE}" xr6:coauthVersionLast="47" xr6:coauthVersionMax="47" xr10:uidLastSave="{12CAA729-3D49-49F8-9D13-075E6F9E697D}"/>
  <bookViews>
    <workbookView xWindow="-109" yWindow="-109" windowWidth="26301" windowHeight="14169" tabRatio="731" activeTab="4" xr2:uid="{00000000-000D-0000-FFFF-FFFF00000000}"/>
  </bookViews>
  <sheets>
    <sheet name="Haushalt" sheetId="16" r:id="rId1"/>
    <sheet name="Investment" sheetId="17" r:id="rId2"/>
    <sheet name="Umsatz Diagram" sheetId="2" r:id="rId3"/>
    <sheet name="Sparplan Diagram" sheetId="3" r:id="rId4"/>
    <sheet name="Finanzielle Ziele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3" l="1"/>
  <c r="D48" i="3"/>
  <c r="D47" i="3"/>
  <c r="D46" i="3"/>
  <c r="C40" i="3"/>
  <c r="D40" i="3" s="1"/>
  <c r="E40" i="3" s="1"/>
  <c r="F40" i="3" s="1"/>
  <c r="G40" i="3" s="1"/>
  <c r="H40" i="3" s="1"/>
  <c r="I40" i="3" s="1"/>
  <c r="J40" i="3" s="1"/>
  <c r="K40" i="3" s="1"/>
  <c r="L40" i="3" s="1"/>
  <c r="M40" i="3" s="1"/>
  <c r="B40" i="3"/>
  <c r="M39" i="3"/>
  <c r="L39" i="3"/>
  <c r="K39" i="3"/>
  <c r="J39" i="3"/>
  <c r="I39" i="3"/>
  <c r="H39" i="3"/>
  <c r="G39" i="3"/>
  <c r="F39" i="3"/>
  <c r="E39" i="3"/>
  <c r="D39" i="3"/>
  <c r="C39" i="3"/>
  <c r="B39" i="3"/>
  <c r="J39" i="2" l="1"/>
  <c r="I39" i="2"/>
  <c r="A2" i="3"/>
  <c r="AB55" i="17" l="1"/>
  <c r="Z55" i="17"/>
  <c r="Z57" i="16" s="1"/>
  <c r="X55" i="17"/>
  <c r="X57" i="16" s="1"/>
  <c r="V55" i="17"/>
  <c r="V57" i="16" s="1"/>
  <c r="T55" i="17"/>
  <c r="T57" i="16" s="1"/>
  <c r="R55" i="17"/>
  <c r="R57" i="16" s="1"/>
  <c r="P55" i="17"/>
  <c r="P57" i="16" s="1"/>
  <c r="N55" i="17"/>
  <c r="N57" i="16" s="1"/>
  <c r="L55" i="17"/>
  <c r="L57" i="16" s="1"/>
  <c r="J55" i="17"/>
  <c r="J57" i="16" s="1"/>
  <c r="H55" i="17"/>
  <c r="H57" i="16" s="1"/>
  <c r="F55" i="17"/>
  <c r="F57" i="16" s="1"/>
  <c r="D55" i="17"/>
  <c r="D57" i="16" s="1"/>
  <c r="AA54" i="17"/>
  <c r="AC54" i="17" s="1"/>
  <c r="AA53" i="17"/>
  <c r="AC53" i="17" s="1"/>
  <c r="AA52" i="17"/>
  <c r="AC52" i="17" s="1"/>
  <c r="AA51" i="17"/>
  <c r="AA50" i="17"/>
  <c r="AA49" i="17"/>
  <c r="AD49" i="17" s="1"/>
  <c r="AD56" i="17" s="1"/>
  <c r="AB42" i="17"/>
  <c r="Z42" i="17"/>
  <c r="Z56" i="16" s="1"/>
  <c r="X42" i="17"/>
  <c r="X56" i="16" s="1"/>
  <c r="V42" i="17"/>
  <c r="V56" i="16" s="1"/>
  <c r="T42" i="17"/>
  <c r="T56" i="16" s="1"/>
  <c r="R42" i="17"/>
  <c r="R56" i="16" s="1"/>
  <c r="P42" i="17"/>
  <c r="P56" i="16" s="1"/>
  <c r="N42" i="17"/>
  <c r="N56" i="16" s="1"/>
  <c r="L42" i="17"/>
  <c r="L56" i="16" s="1"/>
  <c r="J42" i="17"/>
  <c r="J56" i="16" s="1"/>
  <c r="H42" i="17"/>
  <c r="H56" i="16" s="1"/>
  <c r="F42" i="17"/>
  <c r="F56" i="16" s="1"/>
  <c r="D42" i="17"/>
  <c r="D56" i="16" s="1"/>
  <c r="AA41" i="17"/>
  <c r="AC41" i="17" s="1"/>
  <c r="AA40" i="17"/>
  <c r="AC40" i="17" s="1"/>
  <c r="AA39" i="17"/>
  <c r="AC39" i="17" s="1"/>
  <c r="AA38" i="17"/>
  <c r="AA37" i="17"/>
  <c r="AC37" i="17" s="1"/>
  <c r="AA36" i="17"/>
  <c r="AC36" i="17" s="1"/>
  <c r="AB30" i="17"/>
  <c r="Z30" i="17"/>
  <c r="Z59" i="16" s="1"/>
  <c r="X30" i="17"/>
  <c r="X59" i="16" s="1"/>
  <c r="V30" i="17"/>
  <c r="V59" i="16" s="1"/>
  <c r="T30" i="17"/>
  <c r="T59" i="16" s="1"/>
  <c r="R30" i="17"/>
  <c r="R59" i="16" s="1"/>
  <c r="P30" i="17"/>
  <c r="P59" i="16" s="1"/>
  <c r="N30" i="17"/>
  <c r="N59" i="16" s="1"/>
  <c r="L30" i="17"/>
  <c r="L59" i="16" s="1"/>
  <c r="J30" i="17"/>
  <c r="J59" i="16" s="1"/>
  <c r="H30" i="17"/>
  <c r="H59" i="16" s="1"/>
  <c r="F30" i="17"/>
  <c r="F59" i="16" s="1"/>
  <c r="D30" i="17"/>
  <c r="D59" i="16" s="1"/>
  <c r="AA29" i="17"/>
  <c r="AC29" i="17" s="1"/>
  <c r="AA28" i="17"/>
  <c r="AC28" i="17" s="1"/>
  <c r="AA27" i="17"/>
  <c r="AC27" i="17" s="1"/>
  <c r="AA26" i="17"/>
  <c r="AC26" i="17" s="1"/>
  <c r="AA25" i="17"/>
  <c r="AC25" i="17" s="1"/>
  <c r="AA24" i="17"/>
  <c r="AC24" i="17" s="1"/>
  <c r="AA23" i="17"/>
  <c r="AC23" i="17" s="1"/>
  <c r="AA22" i="17"/>
  <c r="AC22" i="17" s="1"/>
  <c r="AA21" i="17"/>
  <c r="AA20" i="17"/>
  <c r="AA19" i="17"/>
  <c r="AC19" i="17" s="1"/>
  <c r="AM18" i="17"/>
  <c r="AA18" i="17"/>
  <c r="AC18" i="17" s="1"/>
  <c r="AA17" i="17"/>
  <c r="AA16" i="17"/>
  <c r="AA15" i="17"/>
  <c r="AA14" i="17"/>
  <c r="AC14" i="17" s="1"/>
  <c r="AA13" i="17"/>
  <c r="AA12" i="17"/>
  <c r="AC12" i="17" s="1"/>
  <c r="AA11" i="17"/>
  <c r="AA10" i="17"/>
  <c r="AC10" i="17" s="1"/>
  <c r="AA9" i="17"/>
  <c r="AC9" i="17" s="1"/>
  <c r="AA8" i="17"/>
  <c r="AD8" i="17" s="1"/>
  <c r="AA7" i="17"/>
  <c r="AC7" i="17" s="1"/>
  <c r="AC58" i="16"/>
  <c r="Z51" i="16"/>
  <c r="X51" i="16"/>
  <c r="V51" i="16"/>
  <c r="T51" i="16"/>
  <c r="R51" i="16"/>
  <c r="P51" i="16"/>
  <c r="N51" i="16"/>
  <c r="L51" i="16"/>
  <c r="J51" i="16"/>
  <c r="H51" i="16"/>
  <c r="F51" i="16"/>
  <c r="D51" i="16"/>
  <c r="Z50" i="16"/>
  <c r="X50" i="16"/>
  <c r="V50" i="16"/>
  <c r="V52" i="16" s="1"/>
  <c r="T50" i="16"/>
  <c r="R50" i="16"/>
  <c r="R52" i="16" s="1"/>
  <c r="S52" i="16" s="1"/>
  <c r="P50" i="16"/>
  <c r="P52" i="16" s="1"/>
  <c r="H37" i="2" s="1"/>
  <c r="N50" i="16"/>
  <c r="L50" i="16"/>
  <c r="J50" i="16"/>
  <c r="H50" i="16"/>
  <c r="F50" i="16"/>
  <c r="F52" i="16" s="1"/>
  <c r="C37" i="2" s="1"/>
  <c r="D50" i="16"/>
  <c r="Z49" i="16"/>
  <c r="AA22" i="16" s="1"/>
  <c r="X49" i="16"/>
  <c r="Y31" i="16" s="1"/>
  <c r="V49" i="16"/>
  <c r="W20" i="16" s="1"/>
  <c r="T49" i="16"/>
  <c r="U33" i="16" s="1"/>
  <c r="R49" i="16"/>
  <c r="S29" i="16" s="1"/>
  <c r="P49" i="16"/>
  <c r="Q33" i="16" s="1"/>
  <c r="N49" i="16"/>
  <c r="O29" i="16" s="1"/>
  <c r="L49" i="16"/>
  <c r="M26" i="16" s="1"/>
  <c r="J49" i="16"/>
  <c r="K31" i="16" s="1"/>
  <c r="H49" i="16"/>
  <c r="D36" i="2" s="1"/>
  <c r="F49" i="16"/>
  <c r="G15" i="16" s="1"/>
  <c r="D49" i="16"/>
  <c r="U47" i="16" s="1"/>
  <c r="AC47" i="16"/>
  <c r="AC46" i="16"/>
  <c r="AC45" i="16"/>
  <c r="AC44" i="16"/>
  <c r="AC43" i="16"/>
  <c r="AC42" i="16"/>
  <c r="AC41" i="16"/>
  <c r="AC40" i="16"/>
  <c r="AC39" i="16"/>
  <c r="AC38" i="16"/>
  <c r="AC37" i="16"/>
  <c r="AC36" i="16"/>
  <c r="AC35" i="16"/>
  <c r="AC34" i="16"/>
  <c r="AC33" i="16"/>
  <c r="AC32" i="16"/>
  <c r="AC31" i="16"/>
  <c r="AC30" i="16"/>
  <c r="I30" i="16"/>
  <c r="AC29" i="16"/>
  <c r="AC28" i="16"/>
  <c r="AC27" i="16"/>
  <c r="AC26" i="16"/>
  <c r="AC25" i="16"/>
  <c r="AC24" i="16"/>
  <c r="AC23" i="16"/>
  <c r="AC22" i="16"/>
  <c r="AC21" i="16"/>
  <c r="AC20" i="16"/>
  <c r="AC19" i="16"/>
  <c r="I19" i="16"/>
  <c r="AC18" i="16"/>
  <c r="AC17" i="16"/>
  <c r="Y17" i="16"/>
  <c r="AC16" i="16"/>
  <c r="I16" i="16"/>
  <c r="AC15" i="16"/>
  <c r="AC14" i="16"/>
  <c r="AC13" i="16"/>
  <c r="AC12" i="16"/>
  <c r="AC11" i="16"/>
  <c r="AC10" i="16"/>
  <c r="AC9" i="16"/>
  <c r="AC8" i="16"/>
  <c r="I8" i="16"/>
  <c r="AC7" i="16"/>
  <c r="AC6" i="16"/>
  <c r="AC5" i="16"/>
  <c r="AA9" i="16" l="1"/>
  <c r="Y29" i="16"/>
  <c r="Y12" i="16"/>
  <c r="W18" i="16"/>
  <c r="W8" i="16"/>
  <c r="W30" i="16"/>
  <c r="W17" i="16"/>
  <c r="W22" i="16"/>
  <c r="W23" i="16"/>
  <c r="U6" i="16"/>
  <c r="U23" i="16"/>
  <c r="U20" i="16"/>
  <c r="U31" i="16"/>
  <c r="U19" i="16"/>
  <c r="U22" i="16"/>
  <c r="I18" i="16"/>
  <c r="I6" i="16"/>
  <c r="I31" i="16"/>
  <c r="I28" i="16"/>
  <c r="I10" i="16"/>
  <c r="I7" i="16"/>
  <c r="I15" i="16"/>
  <c r="I32" i="16"/>
  <c r="I5" i="16"/>
  <c r="I34" i="16"/>
  <c r="I13" i="16"/>
  <c r="I27" i="16"/>
  <c r="I20" i="16"/>
  <c r="I14" i="16"/>
  <c r="I24" i="16"/>
  <c r="I25" i="16"/>
  <c r="E25" i="16"/>
  <c r="M37" i="16"/>
  <c r="G41" i="16"/>
  <c r="K39" i="16"/>
  <c r="E15" i="16"/>
  <c r="Q37" i="16"/>
  <c r="K36" i="16"/>
  <c r="G38" i="16"/>
  <c r="O40" i="16"/>
  <c r="K42" i="16"/>
  <c r="E29" i="16"/>
  <c r="S35" i="16"/>
  <c r="I39" i="16"/>
  <c r="Q43" i="16"/>
  <c r="O37" i="16"/>
  <c r="U43" i="16"/>
  <c r="G36" i="16"/>
  <c r="Y41" i="16"/>
  <c r="I36" i="16"/>
  <c r="E9" i="16"/>
  <c r="E13" i="16"/>
  <c r="Y36" i="16"/>
  <c r="S38" i="16"/>
  <c r="Q40" i="16"/>
  <c r="O42" i="16"/>
  <c r="O44" i="16"/>
  <c r="E22" i="16"/>
  <c r="AA36" i="16"/>
  <c r="W38" i="16"/>
  <c r="S40" i="16"/>
  <c r="E20" i="16"/>
  <c r="W41" i="16"/>
  <c r="E23" i="16"/>
  <c r="Y39" i="16"/>
  <c r="E33" i="16"/>
  <c r="E7" i="16"/>
  <c r="E17" i="16"/>
  <c r="Q35" i="16"/>
  <c r="E43" i="16"/>
  <c r="M5" i="16"/>
  <c r="M29" i="16"/>
  <c r="M27" i="16"/>
  <c r="K34" i="16"/>
  <c r="K14" i="16"/>
  <c r="I17" i="16"/>
  <c r="I12" i="16"/>
  <c r="I26" i="16"/>
  <c r="AA39" i="16"/>
  <c r="I41" i="16"/>
  <c r="AA42" i="16"/>
  <c r="AC11" i="17"/>
  <c r="I9" i="16"/>
  <c r="U12" i="16"/>
  <c r="I22" i="16"/>
  <c r="I29" i="16"/>
  <c r="E31" i="16"/>
  <c r="I33" i="16"/>
  <c r="U35" i="16"/>
  <c r="U38" i="16"/>
  <c r="U41" i="16"/>
  <c r="U45" i="16"/>
  <c r="AC17" i="17"/>
  <c r="AC51" i="16"/>
  <c r="H52" i="16"/>
  <c r="D37" i="2" s="1"/>
  <c r="X52" i="16"/>
  <c r="L37" i="2" s="1"/>
  <c r="J52" i="16"/>
  <c r="Z52" i="16"/>
  <c r="M37" i="2" s="1"/>
  <c r="AC49" i="16"/>
  <c r="AD25" i="16" s="1"/>
  <c r="E11" i="16"/>
  <c r="AC50" i="16"/>
  <c r="I21" i="16"/>
  <c r="I23" i="16"/>
  <c r="Y25" i="16"/>
  <c r="M28" i="16"/>
  <c r="M30" i="16"/>
  <c r="AA32" i="16"/>
  <c r="E35" i="16"/>
  <c r="W36" i="16"/>
  <c r="E38" i="16"/>
  <c r="M39" i="16"/>
  <c r="E41" i="16"/>
  <c r="M42" i="16"/>
  <c r="I44" i="16"/>
  <c r="N52" i="16"/>
  <c r="AC15" i="17"/>
  <c r="AC20" i="17"/>
  <c r="AC51" i="17"/>
  <c r="K47" i="16"/>
  <c r="S43" i="16"/>
  <c r="M44" i="16"/>
  <c r="AA45" i="16"/>
  <c r="Q47" i="16"/>
  <c r="W11" i="16"/>
  <c r="W13" i="16"/>
  <c r="W14" i="16"/>
  <c r="K15" i="16"/>
  <c r="W19" i="16"/>
  <c r="K20" i="16"/>
  <c r="AA21" i="16"/>
  <c r="W52" i="16"/>
  <c r="W5" i="16"/>
  <c r="W6" i="16"/>
  <c r="W7" i="16"/>
  <c r="AA8" i="16"/>
  <c r="W9" i="16"/>
  <c r="K17" i="16"/>
  <c r="K19" i="16"/>
  <c r="K27" i="16"/>
  <c r="W32" i="16"/>
  <c r="W34" i="16"/>
  <c r="O36" i="16"/>
  <c r="K38" i="16"/>
  <c r="G40" i="16"/>
  <c r="M41" i="16"/>
  <c r="Y43" i="16"/>
  <c r="E14" i="16"/>
  <c r="E24" i="16"/>
  <c r="E30" i="16"/>
  <c r="E34" i="16"/>
  <c r="K35" i="16"/>
  <c r="AA35" i="16"/>
  <c r="Q36" i="16"/>
  <c r="G37" i="16"/>
  <c r="W37" i="16"/>
  <c r="M38" i="16"/>
  <c r="S39" i="16"/>
  <c r="I40" i="16"/>
  <c r="Y40" i="16"/>
  <c r="O41" i="16"/>
  <c r="E42" i="16"/>
  <c r="U42" i="16"/>
  <c r="K43" i="16"/>
  <c r="AA43" i="16"/>
  <c r="E45" i="16"/>
  <c r="U46" i="16"/>
  <c r="E19" i="16"/>
  <c r="G35" i="16"/>
  <c r="M36" i="16"/>
  <c r="S37" i="16"/>
  <c r="Y38" i="16"/>
  <c r="O39" i="16"/>
  <c r="U40" i="16"/>
  <c r="AA41" i="16"/>
  <c r="G43" i="16"/>
  <c r="W43" i="16"/>
  <c r="E46" i="16"/>
  <c r="E8" i="16"/>
  <c r="E28" i="16"/>
  <c r="Y35" i="16"/>
  <c r="U37" i="16"/>
  <c r="Q39" i="16"/>
  <c r="S42" i="16"/>
  <c r="Q46" i="16"/>
  <c r="E5" i="16"/>
  <c r="E10" i="16"/>
  <c r="E16" i="16"/>
  <c r="E21" i="16"/>
  <c r="M35" i="16"/>
  <c r="S36" i="16"/>
  <c r="I37" i="16"/>
  <c r="Y37" i="16"/>
  <c r="O38" i="16"/>
  <c r="E39" i="16"/>
  <c r="U39" i="16"/>
  <c r="K40" i="16"/>
  <c r="AA40" i="16"/>
  <c r="Q41" i="16"/>
  <c r="G42" i="16"/>
  <c r="W42" i="16"/>
  <c r="M43" i="16"/>
  <c r="G45" i="16"/>
  <c r="Y46" i="16"/>
  <c r="E6" i="16"/>
  <c r="W35" i="16"/>
  <c r="I38" i="16"/>
  <c r="E40" i="16"/>
  <c r="K41" i="16"/>
  <c r="Q42" i="16"/>
  <c r="Y44" i="16"/>
  <c r="E12" i="16"/>
  <c r="E26" i="16"/>
  <c r="I35" i="16"/>
  <c r="E37" i="16"/>
  <c r="AA38" i="16"/>
  <c r="W40" i="16"/>
  <c r="I43" i="16"/>
  <c r="E18" i="16"/>
  <c r="E27" i="16"/>
  <c r="O35" i="16"/>
  <c r="E36" i="16"/>
  <c r="U36" i="16"/>
  <c r="K37" i="16"/>
  <c r="AA37" i="16"/>
  <c r="Q38" i="16"/>
  <c r="G39" i="16"/>
  <c r="W39" i="16"/>
  <c r="M40" i="16"/>
  <c r="S41" i="16"/>
  <c r="I42" i="16"/>
  <c r="Y42" i="16"/>
  <c r="O43" i="16"/>
  <c r="E44" i="16"/>
  <c r="K45" i="16"/>
  <c r="Y16" i="16"/>
  <c r="Y21" i="16"/>
  <c r="Y13" i="16"/>
  <c r="Y18" i="16"/>
  <c r="Y7" i="16"/>
  <c r="Y6" i="16"/>
  <c r="Y30" i="16"/>
  <c r="W10" i="16"/>
  <c r="W12" i="16"/>
  <c r="W15" i="16"/>
  <c r="W21" i="16"/>
  <c r="W26" i="16"/>
  <c r="W33" i="16"/>
  <c r="W16" i="16"/>
  <c r="U15" i="16"/>
  <c r="U18" i="16"/>
  <c r="U30" i="16"/>
  <c r="U21" i="16"/>
  <c r="U27" i="16"/>
  <c r="U26" i="16"/>
  <c r="U34" i="16"/>
  <c r="J36" i="2"/>
  <c r="U14" i="16"/>
  <c r="U8" i="16"/>
  <c r="S9" i="16"/>
  <c r="O52" i="16"/>
  <c r="O5" i="16"/>
  <c r="O6" i="16"/>
  <c r="O12" i="16"/>
  <c r="O16" i="16"/>
  <c r="O20" i="16"/>
  <c r="O24" i="16"/>
  <c r="O8" i="16"/>
  <c r="K10" i="16"/>
  <c r="K18" i="16"/>
  <c r="K32" i="16"/>
  <c r="K8" i="16"/>
  <c r="K9" i="16"/>
  <c r="K12" i="16"/>
  <c r="K13" i="16"/>
  <c r="K6" i="16"/>
  <c r="K7" i="16"/>
  <c r="K16" i="16"/>
  <c r="K23" i="16"/>
  <c r="E36" i="2"/>
  <c r="K5" i="16"/>
  <c r="K11" i="16"/>
  <c r="K21" i="16"/>
  <c r="K22" i="16"/>
  <c r="G12" i="16"/>
  <c r="G34" i="16"/>
  <c r="G13" i="16"/>
  <c r="G11" i="16"/>
  <c r="G26" i="16"/>
  <c r="G33" i="16"/>
  <c r="G14" i="16"/>
  <c r="G8" i="16"/>
  <c r="G7" i="16"/>
  <c r="G9" i="16"/>
  <c r="G10" i="16"/>
  <c r="G18" i="16"/>
  <c r="G19" i="16"/>
  <c r="G22" i="16"/>
  <c r="G5" i="16"/>
  <c r="G21" i="16"/>
  <c r="G16" i="16"/>
  <c r="G17" i="16"/>
  <c r="G30" i="16"/>
  <c r="G6" i="16"/>
  <c r="G20" i="16"/>
  <c r="G32" i="16"/>
  <c r="S47" i="16"/>
  <c r="AA46" i="16"/>
  <c r="W47" i="16"/>
  <c r="E50" i="16"/>
  <c r="B36" i="2"/>
  <c r="Q44" i="16"/>
  <c r="M45" i="16"/>
  <c r="I46" i="16"/>
  <c r="Y47" i="16"/>
  <c r="U44" i="16"/>
  <c r="O45" i="16"/>
  <c r="K46" i="16"/>
  <c r="G47" i="16"/>
  <c r="AA47" i="16"/>
  <c r="W44" i="16"/>
  <c r="S45" i="16"/>
  <c r="M46" i="16"/>
  <c r="I47" i="16"/>
  <c r="G44" i="16"/>
  <c r="W45" i="16"/>
  <c r="S46" i="16"/>
  <c r="O47" i="16"/>
  <c r="AC49" i="17"/>
  <c r="AA55" i="17"/>
  <c r="AD57" i="17" s="1"/>
  <c r="AD7" i="17"/>
  <c r="Z60" i="16"/>
  <c r="M39" i="2" s="1"/>
  <c r="X60" i="16"/>
  <c r="L39" i="2" s="1"/>
  <c r="N60" i="16"/>
  <c r="G39" i="2" s="1"/>
  <c r="L60" i="16"/>
  <c r="F39" i="2" s="1"/>
  <c r="J60" i="16"/>
  <c r="K60" i="16" s="1"/>
  <c r="AA30" i="17"/>
  <c r="AD32" i="17" s="1"/>
  <c r="H60" i="16"/>
  <c r="D39" i="2" s="1"/>
  <c r="D40" i="2" s="1"/>
  <c r="AC8" i="17"/>
  <c r="P60" i="16"/>
  <c r="H39" i="2" s="1"/>
  <c r="AD37" i="17"/>
  <c r="Z53" i="16"/>
  <c r="Z62" i="16" s="1"/>
  <c r="K37" i="2"/>
  <c r="V53" i="16"/>
  <c r="V62" i="16" s="1"/>
  <c r="I37" i="2"/>
  <c r="G37" i="2"/>
  <c r="K52" i="16"/>
  <c r="E37" i="2"/>
  <c r="J53" i="16"/>
  <c r="J62" i="16" s="1"/>
  <c r="F53" i="16"/>
  <c r="F62" i="16" s="1"/>
  <c r="AA18" i="16"/>
  <c r="AA19" i="16"/>
  <c r="AA20" i="16"/>
  <c r="AA23" i="16"/>
  <c r="AA33" i="16"/>
  <c r="AA34" i="16"/>
  <c r="AA5" i="16"/>
  <c r="AA11" i="16"/>
  <c r="AA31" i="16"/>
  <c r="AA51" i="16"/>
  <c r="AA6" i="16"/>
  <c r="AA7" i="16"/>
  <c r="AA10" i="16"/>
  <c r="AA12" i="16"/>
  <c r="AA13" i="16"/>
  <c r="AA14" i="16"/>
  <c r="AA15" i="16"/>
  <c r="AA27" i="16"/>
  <c r="AA16" i="16"/>
  <c r="AA17" i="16"/>
  <c r="M36" i="2"/>
  <c r="Y8" i="16"/>
  <c r="Y11" i="16"/>
  <c r="Y19" i="16"/>
  <c r="Y9" i="16"/>
  <c r="Y10" i="16"/>
  <c r="Y20" i="16"/>
  <c r="Y24" i="16"/>
  <c r="Y28" i="16"/>
  <c r="Y33" i="16"/>
  <c r="L36" i="2"/>
  <c r="Y34" i="16"/>
  <c r="Y14" i="16"/>
  <c r="Y22" i="16"/>
  <c r="Y23" i="16"/>
  <c r="Y27" i="16"/>
  <c r="Y32" i="16"/>
  <c r="Y5" i="16"/>
  <c r="Y15" i="16"/>
  <c r="Y26" i="16"/>
  <c r="Y51" i="16"/>
  <c r="K36" i="2"/>
  <c r="W51" i="16"/>
  <c r="U9" i="16"/>
  <c r="U16" i="16"/>
  <c r="U24" i="16"/>
  <c r="U29" i="16"/>
  <c r="U51" i="16"/>
  <c r="U10" i="16"/>
  <c r="U11" i="16"/>
  <c r="U17" i="16"/>
  <c r="U28" i="16"/>
  <c r="U50" i="16"/>
  <c r="U7" i="16"/>
  <c r="U13" i="16"/>
  <c r="U25" i="16"/>
  <c r="U32" i="16"/>
  <c r="S32" i="16"/>
  <c r="I36" i="2"/>
  <c r="S51" i="16"/>
  <c r="H36" i="2"/>
  <c r="Q9" i="16"/>
  <c r="Q16" i="16"/>
  <c r="Q5" i="16"/>
  <c r="Q6" i="16"/>
  <c r="Q13" i="16"/>
  <c r="Q20" i="16"/>
  <c r="Q17" i="16"/>
  <c r="Q7" i="16"/>
  <c r="Q10" i="16"/>
  <c r="Q14" i="16"/>
  <c r="Q21" i="16"/>
  <c r="Q52" i="16"/>
  <c r="Q24" i="16"/>
  <c r="Q11" i="16"/>
  <c r="Q18" i="16"/>
  <c r="Q26" i="16"/>
  <c r="Q29" i="16"/>
  <c r="Q30" i="16"/>
  <c r="Q31" i="16"/>
  <c r="Q32" i="16"/>
  <c r="Q12" i="16"/>
  <c r="Q15" i="16"/>
  <c r="Q22" i="16"/>
  <c r="Q25" i="16"/>
  <c r="Q27" i="16"/>
  <c r="Q28" i="16"/>
  <c r="Q51" i="16"/>
  <c r="Q8" i="16"/>
  <c r="Q19" i="16"/>
  <c r="Q23" i="16"/>
  <c r="O7" i="16"/>
  <c r="O15" i="16"/>
  <c r="O18" i="16"/>
  <c r="O33" i="16"/>
  <c r="O10" i="16"/>
  <c r="O13" i="16"/>
  <c r="O21" i="16"/>
  <c r="O51" i="16"/>
  <c r="O34" i="16"/>
  <c r="O11" i="16"/>
  <c r="O19" i="16"/>
  <c r="G36" i="2"/>
  <c r="O22" i="16"/>
  <c r="O14" i="16"/>
  <c r="O9" i="16"/>
  <c r="O17" i="16"/>
  <c r="O28" i="16"/>
  <c r="O32" i="16"/>
  <c r="M32" i="16"/>
  <c r="M6" i="16"/>
  <c r="M8" i="16"/>
  <c r="M12" i="16"/>
  <c r="M14" i="16"/>
  <c r="M16" i="16"/>
  <c r="M18" i="16"/>
  <c r="M20" i="16"/>
  <c r="M22" i="16"/>
  <c r="F36" i="2"/>
  <c r="M34" i="16"/>
  <c r="M10" i="16"/>
  <c r="M50" i="16"/>
  <c r="M23" i="16"/>
  <c r="M33" i="16"/>
  <c r="M31" i="16"/>
  <c r="M51" i="16"/>
  <c r="M7" i="16"/>
  <c r="M9" i="16"/>
  <c r="M11" i="16"/>
  <c r="M13" i="16"/>
  <c r="M15" i="16"/>
  <c r="M17" i="16"/>
  <c r="M19" i="16"/>
  <c r="M21" i="16"/>
  <c r="M24" i="16"/>
  <c r="M25" i="16"/>
  <c r="K33" i="16"/>
  <c r="K51" i="16"/>
  <c r="D38" i="2"/>
  <c r="I51" i="16"/>
  <c r="G52" i="16"/>
  <c r="C36" i="2"/>
  <c r="K50" i="16"/>
  <c r="AA50" i="16"/>
  <c r="G51" i="16"/>
  <c r="S50" i="16"/>
  <c r="K44" i="16"/>
  <c r="AA44" i="16"/>
  <c r="Q45" i="16"/>
  <c r="G46" i="16"/>
  <c r="W46" i="16"/>
  <c r="M47" i="16"/>
  <c r="E51" i="16"/>
  <c r="S44" i="16"/>
  <c r="I45" i="16"/>
  <c r="Y45" i="16"/>
  <c r="O46" i="16"/>
  <c r="E47" i="16"/>
  <c r="R60" i="16"/>
  <c r="S60" i="16" s="1"/>
  <c r="AC59" i="16"/>
  <c r="V60" i="16"/>
  <c r="T60" i="16"/>
  <c r="U60" i="16" s="1"/>
  <c r="AC57" i="16"/>
  <c r="D60" i="16"/>
  <c r="AD36" i="17"/>
  <c r="AD43" i="17" s="1"/>
  <c r="AC56" i="16"/>
  <c r="AA42" i="17"/>
  <c r="AC42" i="17" s="1"/>
  <c r="AC13" i="17"/>
  <c r="AC16" i="17"/>
  <c r="AC21" i="17"/>
  <c r="AC38" i="17"/>
  <c r="AC50" i="17"/>
  <c r="I52" i="16"/>
  <c r="H53" i="16"/>
  <c r="H62" i="16" s="1"/>
  <c r="Y52" i="16"/>
  <c r="X53" i="16"/>
  <c r="X62" i="16" s="1"/>
  <c r="AC52" i="16"/>
  <c r="S5" i="16"/>
  <c r="S12" i="16"/>
  <c r="S16" i="16"/>
  <c r="S20" i="16"/>
  <c r="O23" i="16"/>
  <c r="S24" i="16"/>
  <c r="G25" i="16"/>
  <c r="W25" i="16"/>
  <c r="K26" i="16"/>
  <c r="AA26" i="16"/>
  <c r="O27" i="16"/>
  <c r="S28" i="16"/>
  <c r="G29" i="16"/>
  <c r="W29" i="16"/>
  <c r="K30" i="16"/>
  <c r="AA30" i="16"/>
  <c r="O31" i="16"/>
  <c r="G50" i="16"/>
  <c r="O50" i="16"/>
  <c r="W50" i="16"/>
  <c r="N53" i="16"/>
  <c r="N62" i="16" s="1"/>
  <c r="D52" i="16"/>
  <c r="B37" i="2" s="1"/>
  <c r="L52" i="16"/>
  <c r="F37" i="2" s="1"/>
  <c r="T52" i="16"/>
  <c r="J37" i="2" s="1"/>
  <c r="P53" i="16"/>
  <c r="P62" i="16" s="1"/>
  <c r="S8" i="16"/>
  <c r="S11" i="16"/>
  <c r="S15" i="16"/>
  <c r="S19" i="16"/>
  <c r="S23" i="16"/>
  <c r="G24" i="16"/>
  <c r="W24" i="16"/>
  <c r="K25" i="16"/>
  <c r="AA25" i="16"/>
  <c r="O26" i="16"/>
  <c r="S27" i="16"/>
  <c r="G28" i="16"/>
  <c r="W28" i="16"/>
  <c r="K29" i="16"/>
  <c r="AA29" i="16"/>
  <c r="O30" i="16"/>
  <c r="S31" i="16"/>
  <c r="Q34" i="16"/>
  <c r="I50" i="16"/>
  <c r="Q50" i="16"/>
  <c r="Y50" i="16"/>
  <c r="R53" i="16"/>
  <c r="R62" i="16" s="1"/>
  <c r="F60" i="16"/>
  <c r="S7" i="16"/>
  <c r="S34" i="16"/>
  <c r="S14" i="16"/>
  <c r="S18" i="16"/>
  <c r="S22" i="16"/>
  <c r="G23" i="16"/>
  <c r="K24" i="16"/>
  <c r="AA24" i="16"/>
  <c r="O25" i="16"/>
  <c r="S26" i="16"/>
  <c r="G27" i="16"/>
  <c r="W27" i="16"/>
  <c r="K28" i="16"/>
  <c r="AA28" i="16"/>
  <c r="S30" i="16"/>
  <c r="G31" i="16"/>
  <c r="W31" i="16"/>
  <c r="S6" i="16"/>
  <c r="S10" i="16"/>
  <c r="S33" i="16"/>
  <c r="S13" i="16"/>
  <c r="S17" i="16"/>
  <c r="S21" i="16"/>
  <c r="S25" i="16"/>
  <c r="AD29" i="16" l="1"/>
  <c r="AD14" i="16"/>
  <c r="AD47" i="16"/>
  <c r="AD7" i="16"/>
  <c r="AD34" i="16"/>
  <c r="AD38" i="16"/>
  <c r="AD13" i="16"/>
  <c r="AD6" i="16"/>
  <c r="AD17" i="16"/>
  <c r="AD36" i="16"/>
  <c r="AD40" i="16"/>
  <c r="AD50" i="16"/>
  <c r="AD44" i="16"/>
  <c r="AD37" i="16"/>
  <c r="AD20" i="16"/>
  <c r="AD15" i="16"/>
  <c r="AD41" i="16"/>
  <c r="AD18" i="16"/>
  <c r="AD52" i="16"/>
  <c r="AD45" i="16"/>
  <c r="AD16" i="16"/>
  <c r="AD51" i="16"/>
  <c r="AD11" i="16"/>
  <c r="AD42" i="16"/>
  <c r="AD8" i="16"/>
  <c r="AD26" i="16"/>
  <c r="AD12" i="16"/>
  <c r="AD30" i="16"/>
  <c r="AD31" i="16"/>
  <c r="AD35" i="16"/>
  <c r="AD46" i="16"/>
  <c r="AD5" i="16"/>
  <c r="AD24" i="16"/>
  <c r="AD28" i="16"/>
  <c r="AD21" i="16"/>
  <c r="AD39" i="16"/>
  <c r="AD10" i="16"/>
  <c r="AD9" i="16"/>
  <c r="AD23" i="16"/>
  <c r="AD27" i="16"/>
  <c r="AD19" i="16"/>
  <c r="AD43" i="16"/>
  <c r="AD33" i="16"/>
  <c r="AD32" i="16"/>
  <c r="AD22" i="16"/>
  <c r="AD59" i="17"/>
  <c r="AD31" i="17"/>
  <c r="AA60" i="16"/>
  <c r="AD44" i="17"/>
  <c r="AA52" i="16"/>
  <c r="E38" i="2"/>
  <c r="M60" i="16"/>
  <c r="AC55" i="17"/>
  <c r="Y60" i="16"/>
  <c r="AC30" i="17"/>
  <c r="Q60" i="16"/>
  <c r="O60" i="16"/>
  <c r="E39" i="2"/>
  <c r="E40" i="2" s="1"/>
  <c r="I60" i="16"/>
  <c r="W60" i="16"/>
  <c r="K39" i="2"/>
  <c r="K40" i="2" s="1"/>
  <c r="J38" i="2"/>
  <c r="AC53" i="16"/>
  <c r="AC62" i="16" s="1"/>
  <c r="B38" i="2"/>
  <c r="M40" i="2"/>
  <c r="M38" i="2"/>
  <c r="L40" i="2"/>
  <c r="L38" i="2"/>
  <c r="K38" i="2"/>
  <c r="I38" i="2"/>
  <c r="H40" i="2"/>
  <c r="H38" i="2"/>
  <c r="G40" i="2"/>
  <c r="G38" i="2"/>
  <c r="F38" i="2"/>
  <c r="F40" i="2"/>
  <c r="C38" i="2"/>
  <c r="G60" i="16"/>
  <c r="C39" i="2"/>
  <c r="C40" i="2" s="1"/>
  <c r="E60" i="16"/>
  <c r="B39" i="2"/>
  <c r="B40" i="2" s="1"/>
  <c r="AC60" i="16"/>
  <c r="AD60" i="16" s="1"/>
  <c r="AD60" i="17"/>
  <c r="T53" i="16"/>
  <c r="T62" i="16" s="1"/>
  <c r="U52" i="16"/>
  <c r="M52" i="16"/>
  <c r="L53" i="16"/>
  <c r="L62" i="16" s="1"/>
  <c r="D53" i="16"/>
  <c r="D62" i="16" s="1"/>
  <c r="E52" i="16"/>
  <c r="F9" i="15" l="1"/>
  <c r="F23" i="15"/>
  <c r="D26" i="15" s="1"/>
  <c r="F29" i="15" l="1"/>
  <c r="E29" i="15"/>
  <c r="F33" i="15"/>
  <c r="F37" i="15" s="1"/>
  <c r="F38" i="15" s="1"/>
  <c r="D12" i="15"/>
  <c r="E15" i="15" l="1"/>
  <c r="F15" i="15"/>
  <c r="D41" i="15"/>
  <c r="F48" i="15"/>
  <c r="F53" i="15" s="1"/>
  <c r="E44" i="15" l="1"/>
  <c r="F44" i="15"/>
  <c r="D56" i="15"/>
  <c r="F63" i="15"/>
  <c r="F68" i="15" s="1"/>
  <c r="D71" i="15" s="1"/>
  <c r="F74" i="15" l="1"/>
  <c r="E74" i="15"/>
  <c r="E59" i="15"/>
  <c r="F59" i="15"/>
  <c r="A39" i="3" l="1"/>
  <c r="J40" i="2" l="1"/>
  <c r="I40" i="2"/>
  <c r="A40" i="3"/>
  <c r="Y42" i="3" l="1"/>
  <c r="Y4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Spinn, Henrik</author>
  </authors>
  <commentList>
    <comment ref="F11" authorId="0" shapeId="0" xr:uid="{00000000-0006-0000-0200-000001000000}">
      <text>
        <r>
          <rPr>
            <b/>
            <sz val="9"/>
            <color indexed="81"/>
            <rFont val="Segoe UI"/>
            <charset val="1"/>
          </rPr>
          <t>Spinn, Henrik:</t>
        </r>
        <r>
          <rPr>
            <sz val="9"/>
            <color indexed="81"/>
            <rFont val="Segoe UI"/>
            <charset val="1"/>
          </rPr>
          <t xml:space="preserve">
Süki Versicherung</t>
        </r>
      </text>
    </comment>
    <comment ref="H40" authorId="0" shapeId="0" xr:uid="{00000000-0006-0000-0200-000002000000}">
      <text>
        <r>
          <rPr>
            <b/>
            <sz val="9"/>
            <color indexed="81"/>
            <rFont val="Segoe UI"/>
            <charset val="1"/>
          </rPr>
          <t>Spinn, Henrik:</t>
        </r>
        <r>
          <rPr>
            <sz val="9"/>
            <color indexed="81"/>
            <rFont val="Segoe UI"/>
            <charset val="1"/>
          </rPr>
          <t xml:space="preserve">
Duinrell Zahlung
</t>
        </r>
      </text>
    </comment>
    <comment ref="H41" authorId="0" shapeId="0" xr:uid="{00000000-0006-0000-0200-000003000000}">
      <text>
        <r>
          <rPr>
            <b/>
            <sz val="9"/>
            <color indexed="81"/>
            <rFont val="Segoe UI"/>
            <charset val="1"/>
          </rPr>
          <t>Spinn, Henrik:</t>
        </r>
        <r>
          <rPr>
            <sz val="9"/>
            <color indexed="81"/>
            <rFont val="Segoe UI"/>
            <charset val="1"/>
          </rPr>
          <t xml:space="preserve">
Disney+</t>
        </r>
      </text>
    </comment>
    <comment ref="J43" authorId="0" shapeId="0" xr:uid="{00000000-0006-0000-0200-000004000000}">
      <text>
        <r>
          <rPr>
            <b/>
            <sz val="9"/>
            <color indexed="81"/>
            <rFont val="Segoe UI"/>
            <charset val="1"/>
          </rPr>
          <t>Spinn, Henrik:</t>
        </r>
        <r>
          <rPr>
            <sz val="9"/>
            <color indexed="81"/>
            <rFont val="Segoe UI"/>
            <charset val="1"/>
          </rPr>
          <t xml:space="preserve">
Bulli Ausstattung/Sicherheit + Fernseher</t>
        </r>
      </text>
    </comment>
    <comment ref="L43" authorId="0" shapeId="0" xr:uid="{00000000-0006-0000-0200-000005000000}">
      <text>
        <r>
          <rPr>
            <b/>
            <sz val="9"/>
            <color indexed="81"/>
            <rFont val="Segoe UI"/>
            <charset val="1"/>
          </rPr>
          <t>Spinn, Henrik:</t>
        </r>
        <r>
          <rPr>
            <sz val="9"/>
            <color indexed="81"/>
            <rFont val="Segoe UI"/>
            <charset val="1"/>
          </rPr>
          <t xml:space="preserve">
Bearlock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4" authorId="0" shapeId="0" xr:uid="{00000000-0006-0000-0600-000001000000}">
      <text>
        <r>
          <rPr>
            <sz val="10"/>
            <color rgb="FF000000"/>
            <rFont val="Arial"/>
            <family val="2"/>
          </rPr>
          <t>Jahresausgaben * 20 bei einer erwarteten Rendite von 5% Rendite.
	-Bass Ti</t>
        </r>
      </text>
    </comment>
    <comment ref="F14" authorId="0" shapeId="0" xr:uid="{00000000-0006-0000-0600-000002000000}">
      <text>
        <r>
          <rPr>
            <sz val="10"/>
            <color rgb="FF000000"/>
            <rFont val="Arial"/>
            <family val="2"/>
          </rPr>
          <t>Jahresausgaben * 30 bei einer erwarteten Rendite von 3,33% Rendite.
	-Bass Ti</t>
        </r>
      </text>
    </comment>
    <comment ref="E21" authorId="0" shapeId="0" xr:uid="{00000000-0006-0000-0600-000003000000}">
      <text>
        <r>
          <rPr>
            <sz val="10"/>
            <color rgb="FF000000"/>
            <rFont val="Arial"/>
            <family val="2"/>
          </rPr>
          <t>Kino, essen gehen, feiern etc.
	-Bass Ti</t>
        </r>
      </text>
    </comment>
    <comment ref="E22" authorId="0" shapeId="0" xr:uid="{00000000-0006-0000-0600-000004000000}">
      <text>
        <r>
          <rPr>
            <sz val="10"/>
            <color rgb="FF000000"/>
            <rFont val="Arial"/>
            <family val="2"/>
          </rPr>
          <t>z.B. Ein Urlaub im Jahr für 1200€ = 100€ pro Monat
	-Bass Ti</t>
        </r>
      </text>
    </comment>
    <comment ref="E36" authorId="0" shapeId="0" xr:uid="{00000000-0006-0000-0600-000005000000}">
      <text>
        <r>
          <rPr>
            <sz val="10"/>
            <color rgb="FF000000"/>
            <rFont val="Arial"/>
            <family val="2"/>
          </rPr>
          <t>z.B. Urlaub
	-Bass Ti</t>
        </r>
      </text>
    </comment>
    <comment ref="E38" authorId="0" shapeId="0" xr:uid="{00000000-0006-0000-0600-000006000000}">
      <text>
        <r>
          <rPr>
            <sz val="10"/>
            <color rgb="FF000000"/>
            <rFont val="Arial"/>
            <family val="2"/>
          </rPr>
          <t>Um ein kleines Polster zu haben lieber einen 20% Puffer drauf rechnen.
	-Bass Ti</t>
        </r>
      </text>
    </comment>
  </commentList>
</comments>
</file>

<file path=xl/sharedStrings.xml><?xml version="1.0" encoding="utf-8"?>
<sst xmlns="http://schemas.openxmlformats.org/spreadsheetml/2006/main" count="409" uniqueCount="183">
  <si>
    <t>Fixkosten</t>
  </si>
  <si>
    <t>Einnahmen</t>
  </si>
  <si>
    <t>Miete</t>
  </si>
  <si>
    <t>flexible Ausgaben</t>
  </si>
  <si>
    <t>Strom</t>
  </si>
  <si>
    <t>GEZ</t>
  </si>
  <si>
    <t xml:space="preserve">Internet </t>
  </si>
  <si>
    <t>usw…</t>
  </si>
  <si>
    <t>Lebensmittel</t>
  </si>
  <si>
    <t>Kleidung</t>
  </si>
  <si>
    <t>Kosmetik</t>
  </si>
  <si>
    <t>Ausgehen</t>
  </si>
  <si>
    <t>Urlaub</t>
  </si>
  <si>
    <t>Bilanz</t>
  </si>
  <si>
    <t>Einnahmen Gesamt</t>
  </si>
  <si>
    <t>Fixkosten Gesamt</t>
  </si>
  <si>
    <t>%</t>
  </si>
  <si>
    <t>Ausgaben Gesamt</t>
  </si>
  <si>
    <t>Sparen</t>
  </si>
  <si>
    <t>RESTBETRAG</t>
  </si>
  <si>
    <t>Sparanteil</t>
  </si>
  <si>
    <t>Vermögen</t>
  </si>
  <si>
    <t>Start</t>
  </si>
  <si>
    <t>Rendite p.a.</t>
  </si>
  <si>
    <t>angenommener Wert / Zielwert</t>
  </si>
  <si>
    <t>Steuerrückzahlung</t>
  </si>
  <si>
    <t>Summe</t>
  </si>
  <si>
    <t>Handy</t>
  </si>
  <si>
    <t>ADAC</t>
  </si>
  <si>
    <t>Krankenversicherung</t>
  </si>
  <si>
    <t>Unfallversicherung</t>
  </si>
  <si>
    <t>Nebenkosten Pauschal</t>
  </si>
  <si>
    <t>Rechtschutzversicherung</t>
  </si>
  <si>
    <t>Haftpflichtversicherung</t>
  </si>
  <si>
    <t>Sonstiges</t>
  </si>
  <si>
    <t>Bank</t>
  </si>
  <si>
    <t>Name</t>
  </si>
  <si>
    <t>ISIN</t>
  </si>
  <si>
    <t>TER</t>
  </si>
  <si>
    <t>Fokus</t>
  </si>
  <si>
    <t>MSCI World</t>
  </si>
  <si>
    <t>Größe (Mio.)</t>
  </si>
  <si>
    <t>Link</t>
  </si>
  <si>
    <t>x</t>
  </si>
  <si>
    <t>IE00BJ0KDQ92</t>
  </si>
  <si>
    <t>Xtrackers MSCI World Index UCITS ETF 1C (kostenlos + ATC)</t>
  </si>
  <si>
    <t>Finanzielle Sicherheit</t>
  </si>
  <si>
    <t>Ausgaben pro Monat</t>
  </si>
  <si>
    <t>1.</t>
  </si>
  <si>
    <t>Miete / Haus</t>
  </si>
  <si>
    <t>2.</t>
  </si>
  <si>
    <t>Essen / Haushalt</t>
  </si>
  <si>
    <t>3.</t>
  </si>
  <si>
    <t xml:space="preserve">Gas / Wasser / Strom </t>
  </si>
  <si>
    <t>4.</t>
  </si>
  <si>
    <t>Transportmittel</t>
  </si>
  <si>
    <t>5.</t>
  </si>
  <si>
    <t>Versicherungen</t>
  </si>
  <si>
    <t>Totalen Ausgaben zur Finanziellen Sicherheit pro Jahr</t>
  </si>
  <si>
    <t>Netto</t>
  </si>
  <si>
    <t>20x bei 5% Rendite</t>
  </si>
  <si>
    <t>30x bei 3,33% Rendite</t>
  </si>
  <si>
    <t>Gesamtvermögen</t>
  </si>
  <si>
    <t>Finanzielle Lebensfreude</t>
  </si>
  <si>
    <t>Hälfte für Klamotten</t>
  </si>
  <si>
    <t>Hälfte für Entertainment</t>
  </si>
  <si>
    <t>Kleiner Luxus</t>
  </si>
  <si>
    <t>Totalen Ausgaben zur Finanziellen Lebensfreunde pro Jahr</t>
  </si>
  <si>
    <t>Finanzielle Unabhängigkeit</t>
  </si>
  <si>
    <t>Klamotten</t>
  </si>
  <si>
    <t>Entertainment</t>
  </si>
  <si>
    <t>Luxus</t>
  </si>
  <si>
    <t>Sicherheitspuffer von 20%</t>
  </si>
  <si>
    <t>Totalen Ausgaben zur Finanziellen Unabhängigkeit pro Jahr</t>
  </si>
  <si>
    <t>Finanzielle Freiheit</t>
  </si>
  <si>
    <t>Haus</t>
  </si>
  <si>
    <t>Auto</t>
  </si>
  <si>
    <t>Motorad</t>
  </si>
  <si>
    <t>Totalen Ausgaben zur Finanziellen Freiheit pro Jahr</t>
  </si>
  <si>
    <t>Absolute Finanzielle Freiheit</t>
  </si>
  <si>
    <t>Luxus 3 ...</t>
  </si>
  <si>
    <t>Spenden</t>
  </si>
  <si>
    <t>Totalen Ausgaben zur absoluten Finanziellen Lebensfreunde pro Jahr</t>
  </si>
  <si>
    <t>DKB</t>
  </si>
  <si>
    <t>Wert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</si>
  <si>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</si>
  <si>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</si>
  <si>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</si>
  <si>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</si>
  <si>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</si>
  <si>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</si>
  <si>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</si>
  <si>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</si>
  <si>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</si>
  <si>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</si>
  <si>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</si>
  <si>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</si>
  <si>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Beitrag (mtl.)</t>
  </si>
  <si>
    <t>ETF Sparpläne</t>
  </si>
  <si>
    <t>Aktien Sparpläne</t>
  </si>
  <si>
    <t>6.</t>
  </si>
  <si>
    <t>7.</t>
  </si>
  <si>
    <t>8.</t>
  </si>
  <si>
    <t>9.</t>
  </si>
  <si>
    <t>10.</t>
  </si>
  <si>
    <t>∑</t>
  </si>
  <si>
    <t>iShares EURO STOXX(DE)UCITS ETF - DIS</t>
  </si>
  <si>
    <t>DE000A0D8Q07</t>
  </si>
  <si>
    <t>Europa</t>
  </si>
  <si>
    <t>11.</t>
  </si>
  <si>
    <t>12.</t>
  </si>
  <si>
    <t>13.</t>
  </si>
  <si>
    <t>14.</t>
  </si>
  <si>
    <t>15.</t>
  </si>
  <si>
    <t>16.</t>
  </si>
  <si>
    <t>Consors</t>
  </si>
  <si>
    <t>TR</t>
  </si>
  <si>
    <t>Hausratversicherung</t>
  </si>
  <si>
    <t>Aktiensparpläne</t>
  </si>
  <si>
    <t>Aktive ETF Sparpläne</t>
  </si>
  <si>
    <t>Aktueller Wert</t>
  </si>
  <si>
    <t>Summe (inkl. Vorjahr)</t>
  </si>
  <si>
    <t>Aktienportfolio Rendite</t>
  </si>
  <si>
    <t>ETF-Portfolio Rendite</t>
  </si>
  <si>
    <t>Invest-Summe</t>
  </si>
  <si>
    <t>Gesamt-Rendite Portfolio</t>
  </si>
  <si>
    <t>Text</t>
  </si>
  <si>
    <t>Performance €</t>
  </si>
  <si>
    <r>
      <rPr>
        <sz val="11"/>
        <color theme="1"/>
        <rFont val="Calibri"/>
        <family val="2"/>
      </rPr>
      <t>Ø</t>
    </r>
    <r>
      <rPr>
        <sz val="11"/>
        <color theme="1"/>
        <rFont val="Calibri"/>
        <family val="2"/>
        <scheme val="minor"/>
      </rPr>
      <t xml:space="preserve"> -Rendite Portfolio</t>
    </r>
  </si>
  <si>
    <r>
      <rPr>
        <sz val="11"/>
        <color theme="1"/>
        <rFont val="Calibri"/>
        <family val="2"/>
      </rPr>
      <t>Ø</t>
    </r>
    <r>
      <rPr>
        <sz val="11"/>
        <color theme="1"/>
        <rFont val="Calibri"/>
        <family val="2"/>
        <scheme val="minor"/>
      </rPr>
      <t xml:space="preserve"> Rendite</t>
    </r>
  </si>
  <si>
    <t>Ausschüttung</t>
  </si>
  <si>
    <t>Thesaurierend</t>
  </si>
  <si>
    <t>COMD</t>
  </si>
  <si>
    <t>frei</t>
  </si>
  <si>
    <t>Luxus 1 z.B. Villa</t>
  </si>
  <si>
    <t>Luxus 2 z.B. Sportboot</t>
  </si>
  <si>
    <t>Abos</t>
  </si>
  <si>
    <t>Mitgliedschaften (Verein, Sport)</t>
  </si>
  <si>
    <t>KFZ Steuern</t>
  </si>
  <si>
    <t>Berufsunfähigkeit</t>
  </si>
  <si>
    <t>Lebensmittelpauschale</t>
  </si>
  <si>
    <t>Garagenmiete</t>
  </si>
  <si>
    <t>KFZ Versicherung</t>
  </si>
  <si>
    <t>Aktie A</t>
  </si>
  <si>
    <t>ETF A</t>
  </si>
  <si>
    <t>ETFB</t>
  </si>
  <si>
    <t>ETF B</t>
  </si>
  <si>
    <t xml:space="preserve">ETF A </t>
  </si>
  <si>
    <t>Aktie B</t>
  </si>
  <si>
    <t>P2P</t>
  </si>
  <si>
    <t>Crowd</t>
  </si>
  <si>
    <t>Nebenjob</t>
  </si>
  <si>
    <t>Mieteinnahmen</t>
  </si>
  <si>
    <t>Verkäufe</t>
  </si>
  <si>
    <t>Kapitalerträge / Dividenden</t>
  </si>
  <si>
    <t>Rentensparplan (z.B. Riester)</t>
  </si>
  <si>
    <t>P2P Kredite / Crowd / Kryptos</t>
  </si>
  <si>
    <t>P2P / Crowd / Kryptos</t>
  </si>
  <si>
    <t>Bestand (XY/2021)</t>
  </si>
  <si>
    <t>Watchlist</t>
  </si>
  <si>
    <t>Überschuss</t>
  </si>
  <si>
    <t xml:space="preserve">P2P </t>
  </si>
  <si>
    <t>Krypto</t>
  </si>
  <si>
    <t>Rentensparplan</t>
  </si>
  <si>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 xml:space="preserve"> Rendite</t>
    </r>
  </si>
  <si>
    <t>Finanzierung Eigentum</t>
  </si>
  <si>
    <t>Fortbildungen</t>
  </si>
  <si>
    <t>Zeitschriften / Bücher</t>
  </si>
  <si>
    <t>Benzin / Bahnfahrten</t>
  </si>
  <si>
    <t>Übersichtsplan Investments 2026</t>
  </si>
  <si>
    <t>Haushaltsübersicht</t>
  </si>
  <si>
    <t>Jahr</t>
  </si>
  <si>
    <t>Sparanteil sollte im besten Fall mindestens 20% betragen</t>
  </si>
  <si>
    <t>Bank A</t>
  </si>
  <si>
    <t>Bank B</t>
  </si>
  <si>
    <t>Mix-Portfolio Rendite</t>
  </si>
  <si>
    <t>Haushaltseinkommen (Netto)</t>
  </si>
  <si>
    <t>Gesamtausgaben</t>
  </si>
  <si>
    <t>Restbetrag</t>
  </si>
  <si>
    <t>Haushaltseinkommen (netto)</t>
  </si>
  <si>
    <t>Startkapital</t>
  </si>
  <si>
    <t>ETF-Sparpläne</t>
  </si>
  <si>
    <t>Sparplan-Summen (Jahr)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</si>
</sst>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\ &quot;€&quot;;[Red]#,##0.00\ &quot;€&quot;"/>
    <numFmt numFmtId="165" formatCode="#,##0.00\ &quot;€&quot;"/>
    <numFmt numFmtId="166" formatCode="_-* #,##0.00\ [$€-407]_-;\-* #,##0.00\ [$€-407]_-;_-* &quot;-&quot;??\ [$€-407]_-;_-@_-"/>
    <numFmt numFmtId="167" formatCode="0.000"/>
    <numFmt numFmtId="168" formatCode="#,##0.00\ [$€-1]"/>
    <numFmt numFmtId="169" formatCode="0.000%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4"/>
      <name val="Calibri"/>
      <family val="2"/>
      <scheme val="minor"/>
    </font>
    <font>
      <b/>
      <sz val="18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1"/>
      <name val="Calibri"/>
      <family val="2"/>
    </font>
    <font>
      <sz val="8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Dot">
        <color indexed="64"/>
      </right>
      <top/>
      <bottom/>
      <diagonal/>
    </border>
    <border>
      <left style="thin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thin">
        <color indexed="64"/>
      </right>
      <top/>
      <bottom/>
      <diagonal/>
    </border>
    <border>
      <left style="dashDot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medium">
        <color indexed="64"/>
      </right>
      <top/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/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ash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458">
    <xf numFmtId="0" fontId="0" fillId="0" borderId="0" xfId="0"/>
    <xf numFmtId="0" fontId="0" fillId="0" borderId="20" xfId="0" applyBorder="1"/>
    <xf numFmtId="0" fontId="2" fillId="0" borderId="0" xfId="0" applyFont="1"/>
    <xf numFmtId="164" fontId="0" fillId="4" borderId="23" xfId="0" applyNumberFormat="1" applyFill="1" applyBorder="1"/>
    <xf numFmtId="9" fontId="0" fillId="4" borderId="24" xfId="0" applyNumberFormat="1" applyFill="1" applyBorder="1"/>
    <xf numFmtId="164" fontId="0" fillId="4" borderId="25" xfId="0" applyNumberFormat="1" applyFill="1" applyBorder="1"/>
    <xf numFmtId="9" fontId="0" fillId="4" borderId="26" xfId="0" applyNumberFormat="1" applyFill="1" applyBorder="1"/>
    <xf numFmtId="164" fontId="0" fillId="4" borderId="27" xfId="0" applyNumberFormat="1" applyFill="1" applyBorder="1"/>
    <xf numFmtId="164" fontId="0" fillId="5" borderId="23" xfId="0" applyNumberFormat="1" applyFill="1" applyBorder="1"/>
    <xf numFmtId="9" fontId="0" fillId="5" borderId="24" xfId="0" applyNumberFormat="1" applyFill="1" applyBorder="1"/>
    <xf numFmtId="164" fontId="0" fillId="5" borderId="25" xfId="0" applyNumberFormat="1" applyFill="1" applyBorder="1"/>
    <xf numFmtId="9" fontId="0" fillId="5" borderId="26" xfId="0" applyNumberFormat="1" applyFill="1" applyBorder="1"/>
    <xf numFmtId="164" fontId="0" fillId="5" borderId="27" xfId="0" applyNumberFormat="1" applyFill="1" applyBorder="1"/>
    <xf numFmtId="9" fontId="0" fillId="6" borderId="28" xfId="0" applyNumberFormat="1" applyFill="1" applyBorder="1"/>
    <xf numFmtId="164" fontId="0" fillId="6" borderId="19" xfId="0" applyNumberFormat="1" applyFill="1" applyBorder="1"/>
    <xf numFmtId="164" fontId="0" fillId="6" borderId="9" xfId="0" applyNumberFormat="1" applyFill="1" applyBorder="1"/>
    <xf numFmtId="164" fontId="0" fillId="6" borderId="25" xfId="0" applyNumberFormat="1" applyFill="1" applyBorder="1"/>
    <xf numFmtId="9" fontId="0" fillId="6" borderId="29" xfId="0" applyNumberFormat="1" applyFill="1" applyBorder="1"/>
    <xf numFmtId="164" fontId="0" fillId="6" borderId="20" xfId="0" applyNumberFormat="1" applyFill="1" applyBorder="1"/>
    <xf numFmtId="164" fontId="0" fillId="6" borderId="7" xfId="0" applyNumberFormat="1" applyFill="1" applyBorder="1"/>
    <xf numFmtId="9" fontId="0" fillId="6" borderId="30" xfId="0" applyNumberFormat="1" applyFill="1" applyBorder="1"/>
    <xf numFmtId="164" fontId="0" fillId="6" borderId="22" xfId="0" applyNumberFormat="1" applyFill="1" applyBorder="1"/>
    <xf numFmtId="164" fontId="0" fillId="6" borderId="16" xfId="0" applyNumberFormat="1" applyFill="1" applyBorder="1"/>
    <xf numFmtId="9" fontId="0" fillId="6" borderId="32" xfId="0" applyNumberFormat="1" applyFill="1" applyBorder="1"/>
    <xf numFmtId="0" fontId="0" fillId="6" borderId="21" xfId="0" applyFill="1" applyBorder="1"/>
    <xf numFmtId="0" fontId="0" fillId="6" borderId="11" xfId="0" applyFill="1" applyBorder="1"/>
    <xf numFmtId="0" fontId="0" fillId="6" borderId="12" xfId="0" applyFill="1" applyBorder="1"/>
    <xf numFmtId="164" fontId="1" fillId="6" borderId="25" xfId="0" applyNumberFormat="1" applyFont="1" applyFill="1" applyBorder="1"/>
    <xf numFmtId="9" fontId="0" fillId="6" borderId="10" xfId="0" applyNumberFormat="1" applyFill="1" applyBorder="1"/>
    <xf numFmtId="9" fontId="0" fillId="6" borderId="8" xfId="0" applyNumberFormat="1" applyFill="1" applyBorder="1"/>
    <xf numFmtId="9" fontId="0" fillId="6" borderId="17" xfId="0" applyNumberFormat="1" applyFill="1" applyBorder="1"/>
    <xf numFmtId="164" fontId="1" fillId="6" borderId="34" xfId="0" applyNumberFormat="1" applyFont="1" applyFill="1" applyBorder="1"/>
    <xf numFmtId="165" fontId="0" fillId="8" borderId="2" xfId="0" applyNumberFormat="1" applyFill="1" applyBorder="1"/>
    <xf numFmtId="165" fontId="0" fillId="8" borderId="35" xfId="0" applyNumberFormat="1" applyFill="1" applyBorder="1"/>
    <xf numFmtId="165" fontId="0" fillId="8" borderId="0" xfId="0" applyNumberFormat="1" applyFill="1"/>
    <xf numFmtId="165" fontId="0" fillId="8" borderId="36" xfId="0" applyNumberFormat="1" applyFill="1" applyBorder="1"/>
    <xf numFmtId="165" fontId="0" fillId="8" borderId="5" xfId="0" applyNumberFormat="1" applyFill="1" applyBorder="1"/>
    <xf numFmtId="165" fontId="0" fillId="8" borderId="37" xfId="0" applyNumberFormat="1" applyFill="1" applyBorder="1"/>
    <xf numFmtId="165" fontId="0" fillId="0" borderId="0" xfId="0" applyNumberFormat="1"/>
    <xf numFmtId="0" fontId="0" fillId="8" borderId="33" xfId="0" applyFill="1" applyBorder="1"/>
    <xf numFmtId="165" fontId="0" fillId="10" borderId="39" xfId="0" applyNumberFormat="1" applyFill="1" applyBorder="1"/>
    <xf numFmtId="165" fontId="0" fillId="10" borderId="31" xfId="0" applyNumberFormat="1" applyFill="1" applyBorder="1"/>
    <xf numFmtId="165" fontId="0" fillId="8" borderId="39" xfId="0" applyNumberFormat="1" applyFill="1" applyBorder="1"/>
    <xf numFmtId="9" fontId="0" fillId="0" borderId="0" xfId="0" applyNumberFormat="1"/>
    <xf numFmtId="9" fontId="0" fillId="8" borderId="39" xfId="0" applyNumberFormat="1" applyFill="1" applyBorder="1"/>
    <xf numFmtId="9" fontId="0" fillId="8" borderId="31" xfId="0" applyNumberFormat="1" applyFill="1" applyBorder="1"/>
    <xf numFmtId="17" fontId="0" fillId="0" borderId="0" xfId="0" applyNumberFormat="1"/>
    <xf numFmtId="0" fontId="0" fillId="11" borderId="36" xfId="0" applyFill="1" applyBorder="1"/>
    <xf numFmtId="0" fontId="1" fillId="9" borderId="33" xfId="0" applyFont="1" applyFill="1" applyBorder="1"/>
    <xf numFmtId="164" fontId="0" fillId="5" borderId="40" xfId="0" applyNumberFormat="1" applyFill="1" applyBorder="1"/>
    <xf numFmtId="9" fontId="0" fillId="5" borderId="35" xfId="0" applyNumberFormat="1" applyFill="1" applyBorder="1"/>
    <xf numFmtId="164" fontId="0" fillId="5" borderId="41" xfId="0" applyNumberFormat="1" applyFill="1" applyBorder="1"/>
    <xf numFmtId="9" fontId="0" fillId="5" borderId="36" xfId="0" applyNumberFormat="1" applyFill="1" applyBorder="1"/>
    <xf numFmtId="164" fontId="0" fillId="5" borderId="42" xfId="0" applyNumberFormat="1" applyFill="1" applyBorder="1"/>
    <xf numFmtId="164" fontId="0" fillId="4" borderId="40" xfId="0" applyNumberFormat="1" applyFill="1" applyBorder="1"/>
    <xf numFmtId="9" fontId="0" fillId="4" borderId="35" xfId="0" applyNumberFormat="1" applyFill="1" applyBorder="1"/>
    <xf numFmtId="164" fontId="0" fillId="4" borderId="41" xfId="0" applyNumberFormat="1" applyFill="1" applyBorder="1"/>
    <xf numFmtId="9" fontId="0" fillId="4" borderId="36" xfId="0" applyNumberFormat="1" applyFill="1" applyBorder="1"/>
    <xf numFmtId="164" fontId="0" fillId="4" borderId="42" xfId="0" applyNumberFormat="1" applyFill="1" applyBorder="1"/>
    <xf numFmtId="9" fontId="0" fillId="4" borderId="37" xfId="0" applyNumberFormat="1" applyFill="1" applyBorder="1"/>
    <xf numFmtId="165" fontId="0" fillId="10" borderId="38" xfId="0" applyNumberFormat="1" applyFill="1" applyBorder="1"/>
    <xf numFmtId="9" fontId="1" fillId="7" borderId="31" xfId="0" applyNumberFormat="1" applyFont="1" applyFill="1" applyBorder="1"/>
    <xf numFmtId="9" fontId="1" fillId="0" borderId="0" xfId="1" applyFont="1"/>
    <xf numFmtId="4" fontId="1" fillId="0" borderId="0" xfId="0" applyNumberFormat="1" applyFont="1"/>
    <xf numFmtId="9" fontId="0" fillId="4" borderId="29" xfId="0" applyNumberFormat="1" applyFill="1" applyBorder="1"/>
    <xf numFmtId="0" fontId="0" fillId="0" borderId="5" xfId="0" applyBorder="1"/>
    <xf numFmtId="0" fontId="5" fillId="12" borderId="38" xfId="0" applyFont="1" applyFill="1" applyBorder="1" applyAlignment="1">
      <alignment horizontal="center" vertical="center"/>
    </xf>
    <xf numFmtId="0" fontId="5" fillId="12" borderId="31" xfId="0" applyFont="1" applyFill="1" applyBorder="1" applyAlignment="1">
      <alignment horizontal="center" vertical="center"/>
    </xf>
    <xf numFmtId="0" fontId="5" fillId="12" borderId="33" xfId="0" applyFont="1" applyFill="1" applyBorder="1" applyAlignment="1">
      <alignment horizontal="center" vertical="center"/>
    </xf>
    <xf numFmtId="0" fontId="0" fillId="13" borderId="47" xfId="0" applyFill="1" applyBorder="1" applyAlignment="1">
      <alignment vertical="center"/>
    </xf>
    <xf numFmtId="0" fontId="0" fillId="13" borderId="46" xfId="0" applyFill="1" applyBorder="1" applyAlignment="1">
      <alignment vertical="center"/>
    </xf>
    <xf numFmtId="0" fontId="0" fillId="13" borderId="49" xfId="0" applyFill="1" applyBorder="1" applyAlignment="1">
      <alignment vertical="center"/>
    </xf>
    <xf numFmtId="0" fontId="0" fillId="13" borderId="4" xfId="0" applyFill="1" applyBorder="1" applyAlignment="1">
      <alignment vertical="center"/>
    </xf>
    <xf numFmtId="0" fontId="0" fillId="13" borderId="6" xfId="0" applyFill="1" applyBorder="1" applyAlignment="1">
      <alignment vertical="center"/>
    </xf>
    <xf numFmtId="0" fontId="0" fillId="10" borderId="47" xfId="0" applyFill="1" applyBorder="1" applyAlignment="1">
      <alignment vertical="center"/>
    </xf>
    <xf numFmtId="0" fontId="0" fillId="10" borderId="46" xfId="0" applyFill="1" applyBorder="1" applyAlignment="1">
      <alignment vertical="center"/>
    </xf>
    <xf numFmtId="0" fontId="0" fillId="10" borderId="4" xfId="0" applyFill="1" applyBorder="1" applyAlignment="1">
      <alignment vertical="center"/>
    </xf>
    <xf numFmtId="0" fontId="0" fillId="10" borderId="6" xfId="0" applyFill="1" applyBorder="1" applyAlignment="1">
      <alignment vertical="center"/>
    </xf>
    <xf numFmtId="0" fontId="0" fillId="13" borderId="50" xfId="0" applyFill="1" applyBorder="1" applyAlignment="1">
      <alignment vertical="center"/>
    </xf>
    <xf numFmtId="10" fontId="0" fillId="13" borderId="46" xfId="1" applyNumberFormat="1" applyFont="1" applyFill="1" applyBorder="1" applyAlignment="1">
      <alignment horizontal="center" vertical="center"/>
    </xf>
    <xf numFmtId="10" fontId="0" fillId="13" borderId="49" xfId="1" applyNumberFormat="1" applyFont="1" applyFill="1" applyBorder="1" applyAlignment="1">
      <alignment horizontal="center" vertical="center"/>
    </xf>
    <xf numFmtId="10" fontId="0" fillId="13" borderId="6" xfId="1" applyNumberFormat="1" applyFont="1" applyFill="1" applyBorder="1" applyAlignment="1">
      <alignment horizontal="center" vertical="center"/>
    </xf>
    <xf numFmtId="10" fontId="0" fillId="10" borderId="46" xfId="1" applyNumberFormat="1" applyFont="1" applyFill="1" applyBorder="1" applyAlignment="1">
      <alignment horizontal="center" vertical="center"/>
    </xf>
    <xf numFmtId="10" fontId="0" fillId="10" borderId="6" xfId="1" applyNumberFormat="1" applyFont="1" applyFill="1" applyBorder="1" applyAlignment="1">
      <alignment horizontal="center" vertical="center"/>
    </xf>
    <xf numFmtId="166" fontId="0" fillId="13" borderId="48" xfId="1" applyNumberFormat="1" applyFont="1" applyFill="1" applyBorder="1" applyAlignment="1">
      <alignment horizontal="center" vertical="center"/>
    </xf>
    <xf numFmtId="166" fontId="0" fillId="13" borderId="51" xfId="1" applyNumberFormat="1" applyFont="1" applyFill="1" applyBorder="1" applyAlignment="1">
      <alignment horizontal="center" vertical="center"/>
    </xf>
    <xf numFmtId="166" fontId="0" fillId="13" borderId="37" xfId="1" applyNumberFormat="1" applyFont="1" applyFill="1" applyBorder="1" applyAlignment="1">
      <alignment horizontal="center" vertical="center"/>
    </xf>
    <xf numFmtId="166" fontId="0" fillId="10" borderId="48" xfId="1" applyNumberFormat="1" applyFont="1" applyFill="1" applyBorder="1" applyAlignment="1">
      <alignment horizontal="center" vertical="center"/>
    </xf>
    <xf numFmtId="166" fontId="0" fillId="10" borderId="37" xfId="1" applyNumberFormat="1" applyFont="1" applyFill="1" applyBorder="1" applyAlignment="1">
      <alignment horizontal="center" vertical="center"/>
    </xf>
    <xf numFmtId="1" fontId="0" fillId="13" borderId="51" xfId="1" applyNumberFormat="1" applyFont="1" applyFill="1" applyBorder="1" applyAlignment="1">
      <alignment horizontal="center" vertical="center"/>
    </xf>
    <xf numFmtId="167" fontId="0" fillId="13" borderId="48" xfId="1" applyNumberFormat="1" applyFont="1" applyFill="1" applyBorder="1" applyAlignment="1">
      <alignment horizontal="center" vertical="center"/>
    </xf>
    <xf numFmtId="0" fontId="0" fillId="10" borderId="49" xfId="0" applyFill="1" applyBorder="1" applyAlignment="1">
      <alignment vertical="center"/>
    </xf>
    <xf numFmtId="10" fontId="0" fillId="10" borderId="49" xfId="1" applyNumberFormat="1" applyFont="1" applyFill="1" applyBorder="1" applyAlignment="1">
      <alignment horizontal="center" vertical="center"/>
    </xf>
    <xf numFmtId="166" fontId="0" fillId="10" borderId="51" xfId="1" applyNumberFormat="1" applyFont="1" applyFill="1" applyBorder="1" applyAlignment="1">
      <alignment horizontal="center" vertical="center"/>
    </xf>
    <xf numFmtId="0" fontId="0" fillId="10" borderId="50" xfId="0" applyFill="1" applyBorder="1" applyAlignment="1">
      <alignment vertical="center"/>
    </xf>
    <xf numFmtId="167" fontId="0" fillId="13" borderId="51" xfId="1" applyNumberFormat="1" applyFont="1" applyFill="1" applyBorder="1" applyAlignment="1">
      <alignment horizontal="center" vertical="center"/>
    </xf>
    <xf numFmtId="167" fontId="0" fillId="10" borderId="37" xfId="1" applyNumberFormat="1" applyFont="1" applyFill="1" applyBorder="1" applyAlignment="1">
      <alignment horizontal="center" vertical="center"/>
    </xf>
    <xf numFmtId="0" fontId="6" fillId="13" borderId="51" xfId="2" applyNumberFormat="1" applyFill="1" applyBorder="1" applyAlignment="1">
      <alignment horizontal="center" vertical="center"/>
    </xf>
    <xf numFmtId="0" fontId="6" fillId="13" borderId="48" xfId="2" applyNumberFormat="1" applyFill="1" applyBorder="1" applyAlignment="1">
      <alignment horizontal="center" vertical="center"/>
    </xf>
    <xf numFmtId="0" fontId="6" fillId="13" borderId="37" xfId="2" applyNumberFormat="1" applyFill="1" applyBorder="1" applyAlignment="1">
      <alignment horizontal="center" vertical="center"/>
    </xf>
    <xf numFmtId="0" fontId="6" fillId="10" borderId="37" xfId="2" applyNumberFormat="1" applyFill="1" applyBorder="1" applyAlignment="1">
      <alignment horizontal="center" vertical="center"/>
    </xf>
    <xf numFmtId="0" fontId="7" fillId="14" borderId="52" xfId="0" applyFont="1" applyFill="1" applyBorder="1" applyAlignment="1">
      <alignment horizontal="left"/>
    </xf>
    <xf numFmtId="0" fontId="7" fillId="14" borderId="53" xfId="0" applyFont="1" applyFill="1" applyBorder="1" applyAlignment="1">
      <alignment horizontal="center"/>
    </xf>
    <xf numFmtId="0" fontId="8" fillId="14" borderId="54" xfId="0" applyFont="1" applyFill="1" applyBorder="1" applyAlignment="1">
      <alignment horizontal="center"/>
    </xf>
    <xf numFmtId="0" fontId="8" fillId="15" borderId="55" xfId="0" applyFont="1" applyFill="1" applyBorder="1" applyAlignment="1">
      <alignment horizontal="center"/>
    </xf>
    <xf numFmtId="0" fontId="8" fillId="15" borderId="0" xfId="0" applyFont="1" applyFill="1" applyAlignment="1">
      <alignment horizontal="center"/>
    </xf>
    <xf numFmtId="168" fontId="8" fillId="0" borderId="56" xfId="0" applyNumberFormat="1" applyFont="1" applyBorder="1" applyAlignment="1">
      <alignment horizontal="center"/>
    </xf>
    <xf numFmtId="0" fontId="8" fillId="15" borderId="57" xfId="0" applyFont="1" applyFill="1" applyBorder="1" applyAlignment="1">
      <alignment horizontal="center"/>
    </xf>
    <xf numFmtId="0" fontId="8" fillId="15" borderId="58" xfId="0" applyFont="1" applyFill="1" applyBorder="1" applyAlignment="1">
      <alignment horizontal="center"/>
    </xf>
    <xf numFmtId="168" fontId="8" fillId="0" borderId="59" xfId="0" applyNumberFormat="1" applyFont="1" applyBorder="1" applyAlignment="1">
      <alignment horizontal="center"/>
    </xf>
    <xf numFmtId="0" fontId="8" fillId="0" borderId="55" xfId="0" applyFont="1" applyBorder="1"/>
    <xf numFmtId="0" fontId="8" fillId="16" borderId="0" xfId="0" applyFont="1" applyFill="1" applyAlignment="1">
      <alignment horizontal="center"/>
    </xf>
    <xf numFmtId="168" fontId="8" fillId="16" borderId="56" xfId="0" applyNumberFormat="1" applyFont="1" applyFill="1" applyBorder="1" applyAlignment="1">
      <alignment horizontal="center"/>
    </xf>
    <xf numFmtId="0" fontId="8" fillId="0" borderId="56" xfId="0" applyFont="1" applyBorder="1"/>
    <xf numFmtId="168" fontId="8" fillId="16" borderId="57" xfId="0" applyNumberFormat="1" applyFont="1" applyFill="1" applyBorder="1"/>
    <xf numFmtId="0" fontId="8" fillId="0" borderId="58" xfId="0" applyFont="1" applyBorder="1"/>
    <xf numFmtId="0" fontId="8" fillId="0" borderId="59" xfId="0" applyFont="1" applyBorder="1"/>
    <xf numFmtId="0" fontId="8" fillId="14" borderId="53" xfId="0" applyFont="1" applyFill="1" applyBorder="1" applyAlignment="1">
      <alignment horizontal="center"/>
    </xf>
    <xf numFmtId="0" fontId="7" fillId="0" borderId="57" xfId="0" applyFont="1" applyBorder="1" applyAlignment="1">
      <alignment horizontal="center"/>
    </xf>
    <xf numFmtId="168" fontId="7" fillId="0" borderId="58" xfId="0" applyNumberFormat="1" applyFont="1" applyBorder="1" applyAlignment="1">
      <alignment horizontal="center"/>
    </xf>
    <xf numFmtId="168" fontId="7" fillId="0" borderId="59" xfId="0" applyNumberFormat="1" applyFont="1" applyBorder="1" applyAlignment="1">
      <alignment horizontal="center"/>
    </xf>
    <xf numFmtId="0" fontId="7" fillId="14" borderId="52" xfId="0" applyFont="1" applyFill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7" fillId="14" borderId="53" xfId="0" applyFont="1" applyFill="1" applyBorder="1"/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0" borderId="0" xfId="0" applyFont="1"/>
    <xf numFmtId="168" fontId="8" fillId="16" borderId="57" xfId="0" applyNumberFormat="1" applyFont="1" applyFill="1" applyBorder="1" applyAlignment="1">
      <alignment horizontal="right"/>
    </xf>
    <xf numFmtId="168" fontId="0" fillId="0" borderId="0" xfId="0" applyNumberFormat="1"/>
    <xf numFmtId="164" fontId="0" fillId="0" borderId="0" xfId="0" applyNumberFormat="1"/>
    <xf numFmtId="167" fontId="0" fillId="10" borderId="51" xfId="1" applyNumberFormat="1" applyFont="1" applyFill="1" applyBorder="1" applyAlignment="1">
      <alignment horizontal="center" vertical="center"/>
    </xf>
    <xf numFmtId="0" fontId="6" fillId="10" borderId="51" xfId="2" applyNumberFormat="1" applyFill="1" applyBorder="1" applyAlignment="1">
      <alignment horizontal="center" vertical="center"/>
    </xf>
    <xf numFmtId="0" fontId="0" fillId="17" borderId="44" xfId="0" applyFill="1" applyBorder="1"/>
    <xf numFmtId="0" fontId="0" fillId="17" borderId="61" xfId="0" applyFill="1" applyBorder="1"/>
    <xf numFmtId="0" fontId="0" fillId="17" borderId="60" xfId="0" applyFill="1" applyBorder="1"/>
    <xf numFmtId="0" fontId="0" fillId="17" borderId="43" xfId="0" applyFill="1" applyBorder="1"/>
    <xf numFmtId="0" fontId="0" fillId="17" borderId="62" xfId="0" applyFill="1" applyBorder="1"/>
    <xf numFmtId="0" fontId="1" fillId="12" borderId="71" xfId="0" applyFont="1" applyFill="1" applyBorder="1"/>
    <xf numFmtId="0" fontId="0" fillId="17" borderId="72" xfId="0" applyFill="1" applyBorder="1"/>
    <xf numFmtId="0" fontId="0" fillId="12" borderId="73" xfId="0" applyFill="1" applyBorder="1"/>
    <xf numFmtId="0" fontId="0" fillId="12" borderId="68" xfId="0" applyFill="1" applyBorder="1"/>
    <xf numFmtId="0" fontId="0" fillId="12" borderId="69" xfId="0" applyFill="1" applyBorder="1"/>
    <xf numFmtId="0" fontId="3" fillId="12" borderId="33" xfId="0" applyFont="1" applyFill="1" applyBorder="1"/>
    <xf numFmtId="166" fontId="0" fillId="17" borderId="71" xfId="3" applyNumberFormat="1" applyFont="1" applyFill="1" applyBorder="1"/>
    <xf numFmtId="0" fontId="1" fillId="12" borderId="74" xfId="0" applyFont="1" applyFill="1" applyBorder="1"/>
    <xf numFmtId="0" fontId="0" fillId="12" borderId="38" xfId="0" applyFill="1" applyBorder="1"/>
    <xf numFmtId="0" fontId="1" fillId="12" borderId="70" xfId="0" applyFont="1" applyFill="1" applyBorder="1"/>
    <xf numFmtId="1" fontId="0" fillId="13" borderId="37" xfId="1" applyNumberFormat="1" applyFont="1" applyFill="1" applyBorder="1" applyAlignment="1">
      <alignment horizontal="center" vertical="center"/>
    </xf>
    <xf numFmtId="0" fontId="0" fillId="10" borderId="75" xfId="0" applyFill="1" applyBorder="1" applyAlignment="1">
      <alignment vertical="center"/>
    </xf>
    <xf numFmtId="10" fontId="0" fillId="10" borderId="75" xfId="1" applyNumberFormat="1" applyFont="1" applyFill="1" applyBorder="1" applyAlignment="1">
      <alignment horizontal="center" vertical="center"/>
    </xf>
    <xf numFmtId="167" fontId="0" fillId="10" borderId="76" xfId="1" applyNumberFormat="1" applyFont="1" applyFill="1" applyBorder="1" applyAlignment="1">
      <alignment horizontal="center" vertical="center"/>
    </xf>
    <xf numFmtId="166" fontId="0" fillId="10" borderId="76" xfId="1" applyNumberFormat="1" applyFont="1" applyFill="1" applyBorder="1" applyAlignment="1">
      <alignment horizontal="center" vertical="center"/>
    </xf>
    <xf numFmtId="0" fontId="6" fillId="10" borderId="76" xfId="2" applyNumberFormat="1" applyFill="1" applyBorder="1" applyAlignment="1">
      <alignment horizontal="center" vertical="center"/>
    </xf>
    <xf numFmtId="167" fontId="0" fillId="10" borderId="48" xfId="1" applyNumberFormat="1" applyFont="1" applyFill="1" applyBorder="1" applyAlignment="1">
      <alignment horizontal="center" vertical="center"/>
    </xf>
    <xf numFmtId="0" fontId="3" fillId="0" borderId="0" xfId="0" applyFont="1"/>
    <xf numFmtId="166" fontId="0" fillId="17" borderId="65" xfId="3" applyNumberFormat="1" applyFont="1" applyFill="1" applyBorder="1"/>
    <xf numFmtId="166" fontId="0" fillId="17" borderId="64" xfId="3" applyNumberFormat="1" applyFont="1" applyFill="1" applyBorder="1"/>
    <xf numFmtId="166" fontId="0" fillId="17" borderId="26" xfId="0" applyNumberFormat="1" applyFill="1" applyBorder="1"/>
    <xf numFmtId="166" fontId="0" fillId="17" borderId="63" xfId="0" applyNumberFormat="1" applyFill="1" applyBorder="1"/>
    <xf numFmtId="0" fontId="5" fillId="12" borderId="36" xfId="0" applyFont="1" applyFill="1" applyBorder="1" applyAlignment="1">
      <alignment horizontal="center" vertical="center"/>
    </xf>
    <xf numFmtId="0" fontId="0" fillId="18" borderId="38" xfId="0" applyFill="1" applyBorder="1"/>
    <xf numFmtId="0" fontId="1" fillId="18" borderId="70" xfId="0" applyFont="1" applyFill="1" applyBorder="1"/>
    <xf numFmtId="0" fontId="1" fillId="18" borderId="71" xfId="0" applyFont="1" applyFill="1" applyBorder="1"/>
    <xf numFmtId="0" fontId="1" fillId="18" borderId="74" xfId="0" applyFont="1" applyFill="1" applyBorder="1"/>
    <xf numFmtId="0" fontId="0" fillId="18" borderId="73" xfId="0" applyFill="1" applyBorder="1"/>
    <xf numFmtId="0" fontId="0" fillId="18" borderId="68" xfId="0" applyFill="1" applyBorder="1"/>
    <xf numFmtId="0" fontId="3" fillId="18" borderId="33" xfId="0" applyFont="1" applyFill="1" applyBorder="1"/>
    <xf numFmtId="0" fontId="0" fillId="19" borderId="62" xfId="0" applyFill="1" applyBorder="1"/>
    <xf numFmtId="166" fontId="0" fillId="19" borderId="65" xfId="3" applyNumberFormat="1" applyFont="1" applyFill="1" applyBorder="1"/>
    <xf numFmtId="0" fontId="0" fillId="19" borderId="60" xfId="0" applyFill="1" applyBorder="1"/>
    <xf numFmtId="166" fontId="0" fillId="19" borderId="64" xfId="3" applyNumberFormat="1" applyFont="1" applyFill="1" applyBorder="1"/>
    <xf numFmtId="0" fontId="0" fillId="19" borderId="43" xfId="0" applyFill="1" applyBorder="1"/>
    <xf numFmtId="0" fontId="0" fillId="19" borderId="72" xfId="0" applyFill="1" applyBorder="1"/>
    <xf numFmtId="166" fontId="0" fillId="19" borderId="71" xfId="3" applyNumberFormat="1" applyFont="1" applyFill="1" applyBorder="1"/>
    <xf numFmtId="0" fontId="0" fillId="19" borderId="44" xfId="0" applyFill="1" applyBorder="1"/>
    <xf numFmtId="166" fontId="0" fillId="19" borderId="26" xfId="0" applyNumberFormat="1" applyFill="1" applyBorder="1"/>
    <xf numFmtId="0" fontId="0" fillId="19" borderId="61" xfId="0" applyFill="1" applyBorder="1"/>
    <xf numFmtId="166" fontId="0" fillId="19" borderId="63" xfId="0" applyNumberFormat="1" applyFill="1" applyBorder="1"/>
    <xf numFmtId="0" fontId="0" fillId="5" borderId="72" xfId="0" applyFill="1" applyBorder="1"/>
    <xf numFmtId="166" fontId="0" fillId="5" borderId="71" xfId="3" applyNumberFormat="1" applyFont="1" applyFill="1" applyBorder="1"/>
    <xf numFmtId="169" fontId="0" fillId="11" borderId="3" xfId="0" applyNumberFormat="1" applyFill="1" applyBorder="1"/>
    <xf numFmtId="0" fontId="1" fillId="12" borderId="79" xfId="0" applyFont="1" applyFill="1" applyBorder="1"/>
    <xf numFmtId="0" fontId="1" fillId="18" borderId="79" xfId="0" applyFont="1" applyFill="1" applyBorder="1"/>
    <xf numFmtId="0" fontId="1" fillId="12" borderId="70" xfId="0" applyFont="1" applyFill="1" applyBorder="1" applyAlignment="1">
      <alignment horizontal="center"/>
    </xf>
    <xf numFmtId="0" fontId="0" fillId="20" borderId="39" xfId="0" applyFill="1" applyBorder="1" applyAlignment="1">
      <alignment horizontal="center"/>
    </xf>
    <xf numFmtId="10" fontId="0" fillId="20" borderId="31" xfId="1" applyNumberFormat="1" applyFont="1" applyFill="1" applyBorder="1"/>
    <xf numFmtId="0" fontId="1" fillId="0" borderId="0" xfId="0" applyFont="1"/>
    <xf numFmtId="0" fontId="1" fillId="22" borderId="33" xfId="0" applyFont="1" applyFill="1" applyBorder="1"/>
    <xf numFmtId="166" fontId="12" fillId="12" borderId="33" xfId="0" applyNumberFormat="1" applyFont="1" applyFill="1" applyBorder="1"/>
    <xf numFmtId="0" fontId="6" fillId="13" borderId="51" xfId="2" applyFill="1" applyBorder="1" applyAlignment="1">
      <alignment horizontal="center" vertical="center"/>
    </xf>
    <xf numFmtId="0" fontId="0" fillId="10" borderId="100" xfId="0" applyFill="1" applyBorder="1" applyAlignment="1">
      <alignment vertical="center"/>
    </xf>
    <xf numFmtId="0" fontId="0" fillId="13" borderId="101" xfId="0" applyFill="1" applyBorder="1" applyAlignment="1">
      <alignment vertical="center"/>
    </xf>
    <xf numFmtId="10" fontId="0" fillId="13" borderId="46" xfId="1" applyNumberFormat="1" applyFont="1" applyFill="1" applyBorder="1" applyAlignment="1">
      <alignment horizontal="center"/>
    </xf>
    <xf numFmtId="9" fontId="0" fillId="13" borderId="49" xfId="1" applyFont="1" applyFill="1" applyBorder="1" applyAlignment="1">
      <alignment horizontal="center"/>
    </xf>
    <xf numFmtId="10" fontId="0" fillId="13" borderId="49" xfId="1" applyNumberFormat="1" applyFont="1" applyFill="1" applyBorder="1" applyAlignment="1">
      <alignment horizontal="center"/>
    </xf>
    <xf numFmtId="9" fontId="0" fillId="13" borderId="6" xfId="1" applyFont="1" applyFill="1" applyBorder="1" applyAlignment="1">
      <alignment horizontal="center"/>
    </xf>
    <xf numFmtId="10" fontId="0" fillId="10" borderId="46" xfId="1" applyNumberFormat="1" applyFont="1" applyFill="1" applyBorder="1" applyAlignment="1">
      <alignment horizontal="center"/>
    </xf>
    <xf numFmtId="10" fontId="0" fillId="10" borderId="49" xfId="1" applyNumberFormat="1" applyFont="1" applyFill="1" applyBorder="1" applyAlignment="1">
      <alignment horizontal="center"/>
    </xf>
    <xf numFmtId="10" fontId="0" fillId="10" borderId="75" xfId="1" applyNumberFormat="1" applyFont="1" applyFill="1" applyBorder="1" applyAlignment="1">
      <alignment horizontal="center"/>
    </xf>
    <xf numFmtId="10" fontId="0" fillId="10" borderId="6" xfId="1" applyNumberFormat="1" applyFont="1" applyFill="1" applyBorder="1" applyAlignment="1">
      <alignment horizontal="center"/>
    </xf>
    <xf numFmtId="0" fontId="0" fillId="21" borderId="102" xfId="0" applyFill="1" applyBorder="1"/>
    <xf numFmtId="0" fontId="0" fillId="21" borderId="103" xfId="0" applyFill="1" applyBorder="1"/>
    <xf numFmtId="0" fontId="0" fillId="21" borderId="98" xfId="0" applyFill="1" applyBorder="1"/>
    <xf numFmtId="0" fontId="0" fillId="21" borderId="73" xfId="0" applyFill="1" applyBorder="1"/>
    <xf numFmtId="0" fontId="0" fillId="21" borderId="68" xfId="0" applyFill="1" applyBorder="1"/>
    <xf numFmtId="0" fontId="0" fillId="21" borderId="104" xfId="0" applyFill="1" applyBorder="1"/>
    <xf numFmtId="0" fontId="0" fillId="21" borderId="105" xfId="0" applyFill="1" applyBorder="1"/>
    <xf numFmtId="0" fontId="0" fillId="21" borderId="106" xfId="0" applyFill="1" applyBorder="1"/>
    <xf numFmtId="0" fontId="0" fillId="21" borderId="107" xfId="0" applyFill="1" applyBorder="1"/>
    <xf numFmtId="0" fontId="0" fillId="21" borderId="99" xfId="0" applyFill="1" applyBorder="1"/>
    <xf numFmtId="0" fontId="6" fillId="21" borderId="108" xfId="2" applyFill="1" applyBorder="1"/>
    <xf numFmtId="0" fontId="6" fillId="21" borderId="109" xfId="2" applyFill="1" applyBorder="1"/>
    <xf numFmtId="10" fontId="0" fillId="21" borderId="73" xfId="1" applyNumberFormat="1" applyFont="1" applyFill="1" applyBorder="1" applyAlignment="1">
      <alignment horizontal="center"/>
    </xf>
    <xf numFmtId="10" fontId="0" fillId="21" borderId="105" xfId="1" applyNumberFormat="1" applyFont="1" applyFill="1" applyBorder="1" applyAlignment="1">
      <alignment horizontal="center"/>
    </xf>
    <xf numFmtId="10" fontId="0" fillId="21" borderId="108" xfId="1" applyNumberFormat="1" applyFont="1" applyFill="1" applyBorder="1" applyAlignment="1">
      <alignment horizontal="center"/>
    </xf>
    <xf numFmtId="10" fontId="0" fillId="21" borderId="68" xfId="1" applyNumberFormat="1" applyFont="1" applyFill="1" applyBorder="1" applyAlignment="1">
      <alignment horizontal="center"/>
    </xf>
    <xf numFmtId="10" fontId="0" fillId="21" borderId="106" xfId="1" applyNumberFormat="1" applyFont="1" applyFill="1" applyBorder="1" applyAlignment="1">
      <alignment horizontal="center"/>
    </xf>
    <xf numFmtId="10" fontId="0" fillId="21" borderId="109" xfId="1" applyNumberFormat="1" applyFont="1" applyFill="1" applyBorder="1" applyAlignment="1">
      <alignment horizontal="center"/>
    </xf>
    <xf numFmtId="10" fontId="0" fillId="21" borderId="104" xfId="1" applyNumberFormat="1" applyFont="1" applyFill="1" applyBorder="1" applyAlignment="1">
      <alignment horizontal="center"/>
    </xf>
    <xf numFmtId="10" fontId="0" fillId="21" borderId="107" xfId="1" applyNumberFormat="1" applyFont="1" applyFill="1" applyBorder="1" applyAlignment="1">
      <alignment horizontal="center"/>
    </xf>
    <xf numFmtId="10" fontId="0" fillId="21" borderId="99" xfId="1" applyNumberFormat="1" applyFont="1" applyFill="1" applyBorder="1" applyAlignment="1">
      <alignment horizontal="center"/>
    </xf>
    <xf numFmtId="0" fontId="0" fillId="23" borderId="38" xfId="0" applyFill="1" applyBorder="1"/>
    <xf numFmtId="0" fontId="1" fillId="23" borderId="70" xfId="0" applyFont="1" applyFill="1" applyBorder="1"/>
    <xf numFmtId="0" fontId="1" fillId="23" borderId="71" xfId="0" applyFont="1" applyFill="1" applyBorder="1"/>
    <xf numFmtId="0" fontId="1" fillId="23" borderId="74" xfId="0" applyFont="1" applyFill="1" applyBorder="1"/>
    <xf numFmtId="0" fontId="1" fillId="23" borderId="79" xfId="0" applyFont="1" applyFill="1" applyBorder="1"/>
    <xf numFmtId="0" fontId="0" fillId="23" borderId="73" xfId="0" applyFill="1" applyBorder="1"/>
    <xf numFmtId="0" fontId="0" fillId="23" borderId="68" xfId="0" applyFill="1" applyBorder="1"/>
    <xf numFmtId="0" fontId="3" fillId="23" borderId="33" xfId="0" applyFont="1" applyFill="1" applyBorder="1"/>
    <xf numFmtId="0" fontId="0" fillId="10" borderId="72" xfId="0" applyFill="1" applyBorder="1"/>
    <xf numFmtId="166" fontId="0" fillId="10" borderId="71" xfId="3" applyNumberFormat="1" applyFont="1" applyFill="1" applyBorder="1"/>
    <xf numFmtId="0" fontId="0" fillId="24" borderId="62" xfId="0" applyFill="1" applyBorder="1"/>
    <xf numFmtId="166" fontId="0" fillId="24" borderId="65" xfId="3" applyNumberFormat="1" applyFont="1" applyFill="1" applyBorder="1"/>
    <xf numFmtId="0" fontId="0" fillId="24" borderId="60" xfId="0" applyFill="1" applyBorder="1"/>
    <xf numFmtId="166" fontId="0" fillId="24" borderId="64" xfId="3" applyNumberFormat="1" applyFont="1" applyFill="1" applyBorder="1"/>
    <xf numFmtId="0" fontId="0" fillId="24" borderId="43" xfId="0" applyFill="1" applyBorder="1"/>
    <xf numFmtId="0" fontId="0" fillId="24" borderId="72" xfId="0" applyFill="1" applyBorder="1"/>
    <xf numFmtId="166" fontId="0" fillId="24" borderId="71" xfId="3" applyNumberFormat="1" applyFont="1" applyFill="1" applyBorder="1"/>
    <xf numFmtId="0" fontId="0" fillId="10" borderId="44" xfId="0" applyFill="1" applyBorder="1"/>
    <xf numFmtId="166" fontId="0" fillId="10" borderId="26" xfId="0" applyNumberFormat="1" applyFill="1" applyBorder="1"/>
    <xf numFmtId="0" fontId="0" fillId="10" borderId="61" xfId="0" applyFill="1" applyBorder="1"/>
    <xf numFmtId="166" fontId="0" fillId="10" borderId="63" xfId="0" applyNumberFormat="1" applyFill="1" applyBorder="1"/>
    <xf numFmtId="0" fontId="0" fillId="24" borderId="44" xfId="0" applyFill="1" applyBorder="1"/>
    <xf numFmtId="166" fontId="0" fillId="24" borderId="26" xfId="0" applyNumberFormat="1" applyFill="1" applyBorder="1"/>
    <xf numFmtId="0" fontId="0" fillId="24" borderId="61" xfId="0" applyFill="1" applyBorder="1"/>
    <xf numFmtId="166" fontId="0" fillId="24" borderId="63" xfId="0" applyNumberFormat="1" applyFill="1" applyBorder="1"/>
    <xf numFmtId="0" fontId="11" fillId="10" borderId="44" xfId="0" applyFont="1" applyFill="1" applyBorder="1"/>
    <xf numFmtId="166" fontId="11" fillId="10" borderId="26" xfId="0" applyNumberFormat="1" applyFont="1" applyFill="1" applyBorder="1"/>
    <xf numFmtId="0" fontId="11" fillId="10" borderId="61" xfId="0" applyFont="1" applyFill="1" applyBorder="1"/>
    <xf numFmtId="166" fontId="11" fillId="10" borderId="63" xfId="0" applyNumberFormat="1" applyFont="1" applyFill="1" applyBorder="1"/>
    <xf numFmtId="166" fontId="0" fillId="10" borderId="45" xfId="0" applyNumberFormat="1" applyFill="1" applyBorder="1"/>
    <xf numFmtId="166" fontId="0" fillId="10" borderId="66" xfId="0" applyNumberFormat="1" applyFill="1" applyBorder="1"/>
    <xf numFmtId="166" fontId="0" fillId="10" borderId="67" xfId="0" applyNumberFormat="1" applyFill="1" applyBorder="1"/>
    <xf numFmtId="166" fontId="0" fillId="10" borderId="90" xfId="0" applyNumberFormat="1" applyFill="1" applyBorder="1"/>
    <xf numFmtId="166" fontId="0" fillId="25" borderId="88" xfId="0" applyNumberFormat="1" applyFill="1" applyBorder="1"/>
    <xf numFmtId="166" fontId="0" fillId="25" borderId="94" xfId="0" applyNumberFormat="1" applyFill="1" applyBorder="1"/>
    <xf numFmtId="9" fontId="0" fillId="25" borderId="89" xfId="1" applyFont="1" applyFill="1" applyBorder="1"/>
    <xf numFmtId="166" fontId="0" fillId="25" borderId="26" xfId="0" applyNumberFormat="1" applyFill="1" applyBorder="1"/>
    <xf numFmtId="166" fontId="0" fillId="25" borderId="0" xfId="0" applyNumberFormat="1" applyFill="1"/>
    <xf numFmtId="166" fontId="0" fillId="25" borderId="63" xfId="0" applyNumberFormat="1" applyFill="1" applyBorder="1"/>
    <xf numFmtId="166" fontId="0" fillId="25" borderId="85" xfId="0" applyNumberFormat="1" applyFill="1" applyBorder="1"/>
    <xf numFmtId="166" fontId="0" fillId="25" borderId="96" xfId="0" applyNumberFormat="1" applyFill="1" applyBorder="1"/>
    <xf numFmtId="166" fontId="0" fillId="25" borderId="77" xfId="0" applyNumberFormat="1" applyFill="1" applyBorder="1"/>
    <xf numFmtId="166" fontId="0" fillId="25" borderId="97" xfId="0" applyNumberFormat="1" applyFill="1" applyBorder="1"/>
    <xf numFmtId="44" fontId="0" fillId="25" borderId="70" xfId="3" applyFont="1" applyFill="1" applyBorder="1"/>
    <xf numFmtId="44" fontId="0" fillId="25" borderId="71" xfId="3" applyFont="1" applyFill="1" applyBorder="1"/>
    <xf numFmtId="44" fontId="0" fillId="25" borderId="74" xfId="3" applyFont="1" applyFill="1" applyBorder="1"/>
    <xf numFmtId="9" fontId="0" fillId="25" borderId="79" xfId="1" applyFont="1" applyFill="1" applyBorder="1"/>
    <xf numFmtId="0" fontId="0" fillId="25" borderId="31" xfId="0" applyFill="1" applyBorder="1" applyAlignment="1">
      <alignment horizontal="center"/>
    </xf>
    <xf numFmtId="10" fontId="0" fillId="25" borderId="33" xfId="0" applyNumberFormat="1" applyFill="1" applyBorder="1"/>
    <xf numFmtId="0" fontId="8" fillId="0" borderId="52" xfId="0" applyFont="1" applyBorder="1" applyAlignment="1">
      <alignment horizontal="center"/>
    </xf>
    <xf numFmtId="17" fontId="1" fillId="12" borderId="13" xfId="0" applyNumberFormat="1" applyFont="1" applyFill="1" applyBorder="1" applyAlignment="1">
      <alignment horizontal="center" vertical="center"/>
    </xf>
    <xf numFmtId="17" fontId="1" fillId="12" borderId="31" xfId="0" applyNumberFormat="1" applyFont="1" applyFill="1" applyBorder="1" applyAlignment="1">
      <alignment horizontal="center" vertical="center"/>
    </xf>
    <xf numFmtId="1" fontId="1" fillId="12" borderId="33" xfId="0" applyNumberFormat="1" applyFont="1" applyFill="1" applyBorder="1" applyAlignment="1">
      <alignment horizontal="center" vertical="center"/>
    </xf>
    <xf numFmtId="9" fontId="0" fillId="0" borderId="72" xfId="0" applyNumberFormat="1" applyBorder="1"/>
    <xf numFmtId="0" fontId="0" fillId="0" borderId="39" xfId="0" applyBorder="1"/>
    <xf numFmtId="0" fontId="0" fillId="0" borderId="18" xfId="0" applyBorder="1"/>
    <xf numFmtId="164" fontId="1" fillId="6" borderId="20" xfId="0" applyNumberFormat="1" applyFont="1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110" xfId="0" applyFill="1" applyBorder="1"/>
    <xf numFmtId="0" fontId="1" fillId="6" borderId="15" xfId="0" applyFont="1" applyFill="1" applyBorder="1"/>
    <xf numFmtId="0" fontId="0" fillId="6" borderId="6" xfId="0" applyFill="1" applyBorder="1"/>
    <xf numFmtId="0" fontId="0" fillId="8" borderId="14" xfId="0" applyFill="1" applyBorder="1" applyAlignment="1">
      <alignment wrapText="1"/>
    </xf>
    <xf numFmtId="0" fontId="0" fillId="8" borderId="15" xfId="0" applyFill="1" applyBorder="1"/>
    <xf numFmtId="0" fontId="0" fillId="8" borderId="6" xfId="0" applyFill="1" applyBorder="1"/>
    <xf numFmtId="164" fontId="0" fillId="5" borderId="19" xfId="0" applyNumberFormat="1" applyFill="1" applyBorder="1"/>
    <xf numFmtId="164" fontId="0" fillId="5" borderId="20" xfId="0" applyNumberFormat="1" applyFill="1" applyBorder="1"/>
    <xf numFmtId="164" fontId="0" fillId="5" borderId="21" xfId="0" applyNumberFormat="1" applyFill="1" applyBorder="1"/>
    <xf numFmtId="164" fontId="0" fillId="4" borderId="19" xfId="0" applyNumberFormat="1" applyFill="1" applyBorder="1"/>
    <xf numFmtId="164" fontId="0" fillId="4" borderId="20" xfId="0" applyNumberFormat="1" applyFill="1" applyBorder="1"/>
    <xf numFmtId="164" fontId="0" fillId="4" borderId="21" xfId="0" applyNumberFormat="1" applyFill="1" applyBorder="1"/>
    <xf numFmtId="0" fontId="0" fillId="5" borderId="35" xfId="0" applyFill="1" applyBorder="1"/>
    <xf numFmtId="0" fontId="0" fillId="5" borderId="36" xfId="0" applyFill="1" applyBorder="1"/>
    <xf numFmtId="0" fontId="0" fillId="5" borderId="37" xfId="0" applyFill="1" applyBorder="1"/>
    <xf numFmtId="0" fontId="0" fillId="4" borderId="35" xfId="0" applyFill="1" applyBorder="1"/>
    <xf numFmtId="0" fontId="0" fillId="4" borderId="36" xfId="0" applyFill="1" applyBorder="1"/>
    <xf numFmtId="0" fontId="0" fillId="4" borderId="15" xfId="0" applyFill="1" applyBorder="1"/>
    <xf numFmtId="0" fontId="0" fillId="4" borderId="6" xfId="0" applyFill="1" applyBorder="1"/>
    <xf numFmtId="9" fontId="0" fillId="0" borderId="39" xfId="0" applyNumberFormat="1" applyBorder="1"/>
    <xf numFmtId="164" fontId="1" fillId="6" borderId="36" xfId="0" applyNumberFormat="1" applyFont="1" applyFill="1" applyBorder="1"/>
    <xf numFmtId="164" fontId="1" fillId="6" borderId="111" xfId="0" applyNumberFormat="1" applyFont="1" applyFill="1" applyBorder="1"/>
    <xf numFmtId="9" fontId="0" fillId="6" borderId="35" xfId="0" applyNumberFormat="1" applyFill="1" applyBorder="1"/>
    <xf numFmtId="9" fontId="0" fillId="6" borderId="36" xfId="0" applyNumberFormat="1" applyFill="1" applyBorder="1"/>
    <xf numFmtId="9" fontId="0" fillId="6" borderId="113" xfId="0" applyNumberFormat="1" applyFill="1" applyBorder="1"/>
    <xf numFmtId="0" fontId="0" fillId="6" borderId="37" xfId="0" applyFill="1" applyBorder="1"/>
    <xf numFmtId="164" fontId="0" fillId="6" borderId="114" xfId="0" applyNumberFormat="1" applyFill="1" applyBorder="1"/>
    <xf numFmtId="164" fontId="0" fillId="6" borderId="115" xfId="0" applyNumberFormat="1" applyFill="1" applyBorder="1"/>
    <xf numFmtId="164" fontId="0" fillId="6" borderId="116" xfId="0" applyNumberFormat="1" applyFill="1" applyBorder="1"/>
    <xf numFmtId="0" fontId="0" fillId="6" borderId="117" xfId="0" applyFill="1" applyBorder="1"/>
    <xf numFmtId="165" fontId="0" fillId="8" borderId="114" xfId="0" applyNumberFormat="1" applyFill="1" applyBorder="1"/>
    <xf numFmtId="165" fontId="0" fillId="8" borderId="115" xfId="0" applyNumberFormat="1" applyFill="1" applyBorder="1"/>
    <xf numFmtId="165" fontId="0" fillId="8" borderId="117" xfId="0" applyNumberFormat="1" applyFill="1" applyBorder="1"/>
    <xf numFmtId="165" fontId="0" fillId="8" borderId="112" xfId="0" applyNumberFormat="1" applyFill="1" applyBorder="1"/>
    <xf numFmtId="166" fontId="0" fillId="0" borderId="0" xfId="0" applyNumberFormat="1"/>
    <xf numFmtId="166" fontId="11" fillId="17" borderId="26" xfId="0" applyNumberFormat="1" applyFont="1" applyFill="1" applyBorder="1"/>
    <xf numFmtId="166" fontId="11" fillId="17" borderId="63" xfId="0" applyNumberFormat="1" applyFont="1" applyFill="1" applyBorder="1"/>
    <xf numFmtId="0" fontId="0" fillId="18" borderId="62" xfId="0" applyFill="1" applyBorder="1"/>
    <xf numFmtId="166" fontId="0" fillId="18" borderId="65" xfId="3" applyNumberFormat="1" applyFont="1" applyFill="1" applyBorder="1"/>
    <xf numFmtId="0" fontId="0" fillId="18" borderId="60" xfId="0" applyFill="1" applyBorder="1"/>
    <xf numFmtId="166" fontId="0" fillId="18" borderId="64" xfId="3" applyNumberFormat="1" applyFont="1" applyFill="1" applyBorder="1"/>
    <xf numFmtId="0" fontId="0" fillId="18" borderId="43" xfId="0" applyFill="1" applyBorder="1"/>
    <xf numFmtId="0" fontId="11" fillId="18" borderId="44" xfId="0" applyFont="1" applyFill="1" applyBorder="1"/>
    <xf numFmtId="166" fontId="11" fillId="18" borderId="26" xfId="0" applyNumberFormat="1" applyFont="1" applyFill="1" applyBorder="1"/>
    <xf numFmtId="0" fontId="11" fillId="18" borderId="61" xfId="0" applyFont="1" applyFill="1" applyBorder="1"/>
    <xf numFmtId="166" fontId="11" fillId="18" borderId="63" xfId="0" applyNumberFormat="1" applyFont="1" applyFill="1" applyBorder="1"/>
    <xf numFmtId="166" fontId="0" fillId="19" borderId="88" xfId="0" applyNumberFormat="1" applyFill="1" applyBorder="1"/>
    <xf numFmtId="166" fontId="0" fillId="19" borderId="94" xfId="0" applyNumberFormat="1" applyFill="1" applyBorder="1"/>
    <xf numFmtId="9" fontId="0" fillId="19" borderId="89" xfId="1" applyFont="1" applyFill="1" applyBorder="1"/>
    <xf numFmtId="166" fontId="0" fillId="19" borderId="0" xfId="0" applyNumberFormat="1" applyFill="1"/>
    <xf numFmtId="166" fontId="0" fillId="19" borderId="85" xfId="0" applyNumberFormat="1" applyFill="1" applyBorder="1"/>
    <xf numFmtId="166" fontId="0" fillId="19" borderId="96" xfId="0" applyNumberFormat="1" applyFill="1" applyBorder="1"/>
    <xf numFmtId="166" fontId="0" fillId="19" borderId="77" xfId="0" applyNumberFormat="1" applyFill="1" applyBorder="1"/>
    <xf numFmtId="166" fontId="0" fillId="19" borderId="97" xfId="0" applyNumberFormat="1" applyFill="1" applyBorder="1"/>
    <xf numFmtId="44" fontId="0" fillId="19" borderId="70" xfId="3" applyFont="1" applyFill="1" applyBorder="1"/>
    <xf numFmtId="44" fontId="0" fillId="19" borderId="71" xfId="3" applyFont="1" applyFill="1" applyBorder="1"/>
    <xf numFmtId="44" fontId="0" fillId="19" borderId="74" xfId="3" applyFont="1" applyFill="1" applyBorder="1"/>
    <xf numFmtId="9" fontId="0" fillId="19" borderId="79" xfId="1" applyFont="1" applyFill="1" applyBorder="1"/>
    <xf numFmtId="0" fontId="0" fillId="19" borderId="31" xfId="0" applyFill="1" applyBorder="1" applyAlignment="1">
      <alignment horizontal="center"/>
    </xf>
    <xf numFmtId="10" fontId="0" fillId="19" borderId="33" xfId="0" applyNumberFormat="1" applyFill="1" applyBorder="1"/>
    <xf numFmtId="166" fontId="0" fillId="12" borderId="26" xfId="0" applyNumberFormat="1" applyFill="1" applyBorder="1"/>
    <xf numFmtId="166" fontId="0" fillId="12" borderId="63" xfId="0" applyNumberFormat="1" applyFill="1" applyBorder="1"/>
    <xf numFmtId="0" fontId="0" fillId="12" borderId="62" xfId="0" applyFill="1" applyBorder="1"/>
    <xf numFmtId="166" fontId="0" fillId="12" borderId="65" xfId="3" applyNumberFormat="1" applyFont="1" applyFill="1" applyBorder="1"/>
    <xf numFmtId="0" fontId="0" fillId="12" borderId="60" xfId="0" applyFill="1" applyBorder="1"/>
    <xf numFmtId="166" fontId="0" fillId="12" borderId="64" xfId="3" applyNumberFormat="1" applyFont="1" applyFill="1" applyBorder="1"/>
    <xf numFmtId="0" fontId="0" fillId="12" borderId="43" xfId="0" applyFill="1" applyBorder="1"/>
    <xf numFmtId="0" fontId="0" fillId="12" borderId="44" xfId="0" applyFill="1" applyBorder="1"/>
    <xf numFmtId="0" fontId="0" fillId="12" borderId="61" xfId="0" applyFill="1" applyBorder="1"/>
    <xf numFmtId="0" fontId="0" fillId="12" borderId="72" xfId="0" applyFill="1" applyBorder="1"/>
    <xf numFmtId="166" fontId="0" fillId="12" borderId="74" xfId="3" applyNumberFormat="1" applyFont="1" applyFill="1" applyBorder="1"/>
    <xf numFmtId="166" fontId="0" fillId="12" borderId="71" xfId="3" applyNumberFormat="1" applyFont="1" applyFill="1" applyBorder="1"/>
    <xf numFmtId="0" fontId="11" fillId="12" borderId="61" xfId="0" applyFont="1" applyFill="1" applyBorder="1"/>
    <xf numFmtId="166" fontId="11" fillId="12" borderId="63" xfId="0" applyNumberFormat="1" applyFont="1" applyFill="1" applyBorder="1"/>
    <xf numFmtId="0" fontId="11" fillId="12" borderId="44" xfId="0" applyFont="1" applyFill="1" applyBorder="1"/>
    <xf numFmtId="166" fontId="11" fillId="12" borderId="26" xfId="0" applyNumberFormat="1" applyFont="1" applyFill="1" applyBorder="1"/>
    <xf numFmtId="166" fontId="0" fillId="12" borderId="66" xfId="0" applyNumberFormat="1" applyFill="1" applyBorder="1"/>
    <xf numFmtId="166" fontId="0" fillId="12" borderId="91" xfId="0" applyNumberFormat="1" applyFill="1" applyBorder="1"/>
    <xf numFmtId="166" fontId="11" fillId="17" borderId="81" xfId="0" applyNumberFormat="1" applyFont="1" applyFill="1" applyBorder="1"/>
    <xf numFmtId="166" fontId="11" fillId="17" borderId="82" xfId="0" applyNumberFormat="1" applyFont="1" applyFill="1" applyBorder="1"/>
    <xf numFmtId="166" fontId="11" fillId="17" borderId="93" xfId="0" applyNumberFormat="1" applyFont="1" applyFill="1" applyBorder="1"/>
    <xf numFmtId="166" fontId="11" fillId="17" borderId="84" xfId="0" applyNumberFormat="1" applyFont="1" applyFill="1" applyBorder="1"/>
    <xf numFmtId="166" fontId="11" fillId="17" borderId="85" xfId="0" applyNumberFormat="1" applyFont="1" applyFill="1" applyBorder="1"/>
    <xf numFmtId="9" fontId="11" fillId="17" borderId="86" xfId="1" applyFont="1" applyFill="1" applyBorder="1"/>
    <xf numFmtId="166" fontId="11" fillId="17" borderId="78" xfId="0" applyNumberFormat="1" applyFont="1" applyFill="1" applyBorder="1"/>
    <xf numFmtId="166" fontId="11" fillId="17" borderId="88" xfId="0" applyNumberFormat="1" applyFont="1" applyFill="1" applyBorder="1"/>
    <xf numFmtId="166" fontId="11" fillId="17" borderId="87" xfId="0" applyNumberFormat="1" applyFont="1" applyFill="1" applyBorder="1"/>
    <xf numFmtId="166" fontId="11" fillId="17" borderId="80" xfId="0" applyNumberFormat="1" applyFont="1" applyFill="1" applyBorder="1"/>
    <xf numFmtId="166" fontId="11" fillId="17" borderId="95" xfId="0" applyNumberFormat="1" applyFont="1" applyFill="1" applyBorder="1"/>
    <xf numFmtId="9" fontId="11" fillId="17" borderId="92" xfId="1" applyFont="1" applyFill="1" applyBorder="1"/>
    <xf numFmtId="44" fontId="11" fillId="17" borderId="70" xfId="3" applyFont="1" applyFill="1" applyBorder="1"/>
    <xf numFmtId="44" fontId="11" fillId="17" borderId="80" xfId="3" applyFont="1" applyFill="1" applyBorder="1"/>
    <xf numFmtId="44" fontId="11" fillId="17" borderId="71" xfId="3" applyFont="1" applyFill="1" applyBorder="1"/>
    <xf numFmtId="9" fontId="11" fillId="17" borderId="79" xfId="1" applyFont="1" applyFill="1" applyBorder="1"/>
    <xf numFmtId="0" fontId="11" fillId="17" borderId="31" xfId="0" applyFont="1" applyFill="1" applyBorder="1" applyAlignment="1">
      <alignment horizontal="center"/>
    </xf>
    <xf numFmtId="10" fontId="11" fillId="17" borderId="33" xfId="1" applyNumberFormat="1" applyFont="1" applyFill="1" applyBorder="1"/>
    <xf numFmtId="0" fontId="0" fillId="18" borderId="44" xfId="0" applyFill="1" applyBorder="1"/>
    <xf numFmtId="166" fontId="0" fillId="18" borderId="26" xfId="0" applyNumberFormat="1" applyFill="1" applyBorder="1"/>
    <xf numFmtId="0" fontId="0" fillId="18" borderId="61" xfId="0" applyFill="1" applyBorder="1"/>
    <xf numFmtId="166" fontId="0" fillId="18" borderId="66" xfId="0" applyNumberFormat="1" applyFill="1" applyBorder="1"/>
    <xf numFmtId="166" fontId="0" fillId="18" borderId="63" xfId="0" applyNumberFormat="1" applyFill="1" applyBorder="1"/>
    <xf numFmtId="166" fontId="0" fillId="12" borderId="67" xfId="0" applyNumberFormat="1" applyFill="1" applyBorder="1"/>
    <xf numFmtId="166" fontId="0" fillId="18" borderId="45" xfId="3" applyNumberFormat="1" applyFont="1" applyFill="1" applyBorder="1"/>
    <xf numFmtId="166" fontId="0" fillId="18" borderId="66" xfId="3" applyNumberFormat="1" applyFont="1" applyFill="1" applyBorder="1"/>
    <xf numFmtId="166" fontId="0" fillId="18" borderId="67" xfId="3" applyNumberFormat="1" applyFont="1" applyFill="1" applyBorder="1"/>
    <xf numFmtId="166" fontId="0" fillId="18" borderId="90" xfId="0" applyNumberFormat="1" applyFill="1" applyBorder="1"/>
    <xf numFmtId="0" fontId="0" fillId="12" borderId="1" xfId="0" applyFill="1" applyBorder="1"/>
    <xf numFmtId="9" fontId="0" fillId="12" borderId="35" xfId="0" applyNumberFormat="1" applyFill="1" applyBorder="1"/>
    <xf numFmtId="9" fontId="0" fillId="12" borderId="4" xfId="0" applyNumberFormat="1" applyFill="1" applyBorder="1"/>
    <xf numFmtId="165" fontId="0" fillId="12" borderId="37" xfId="0" applyNumberFormat="1" applyFill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textRotation="90"/>
    </xf>
    <xf numFmtId="0" fontId="1" fillId="8" borderId="15" xfId="0" applyFont="1" applyFill="1" applyBorder="1" applyAlignment="1">
      <alignment horizontal="center" vertical="center" textRotation="90"/>
    </xf>
    <xf numFmtId="0" fontId="1" fillId="8" borderId="6" xfId="0" applyFont="1" applyFill="1" applyBorder="1" applyAlignment="1">
      <alignment horizontal="center" vertical="center" textRotation="90"/>
    </xf>
    <xf numFmtId="0" fontId="15" fillId="19" borderId="14" xfId="0" applyFont="1" applyFill="1" applyBorder="1" applyAlignment="1">
      <alignment horizontal="center" vertical="center" textRotation="90"/>
    </xf>
    <xf numFmtId="0" fontId="15" fillId="19" borderId="15" xfId="0" applyFont="1" applyFill="1" applyBorder="1" applyAlignment="1">
      <alignment horizontal="center" vertical="center" textRotation="90"/>
    </xf>
    <xf numFmtId="0" fontId="15" fillId="19" borderId="6" xfId="0" applyFont="1" applyFill="1" applyBorder="1" applyAlignment="1">
      <alignment horizontal="center" vertical="center" textRotation="90"/>
    </xf>
    <xf numFmtId="0" fontId="2" fillId="3" borderId="14" xfId="0" applyFont="1" applyFill="1" applyBorder="1" applyAlignment="1">
      <alignment horizontal="center" vertical="center" textRotation="90"/>
    </xf>
    <xf numFmtId="0" fontId="2" fillId="3" borderId="15" xfId="0" applyFont="1" applyFill="1" applyBorder="1" applyAlignment="1">
      <alignment horizontal="center" vertical="center" textRotation="90"/>
    </xf>
    <xf numFmtId="0" fontId="2" fillId="3" borderId="6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 textRotation="90"/>
    </xf>
    <xf numFmtId="0" fontId="2" fillId="2" borderId="15" xfId="0" applyFont="1" applyFill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 textRotation="90"/>
    </xf>
    <xf numFmtId="0" fontId="2" fillId="12" borderId="38" xfId="0" applyFont="1" applyFill="1" applyBorder="1" applyAlignment="1">
      <alignment horizontal="center"/>
    </xf>
    <xf numFmtId="0" fontId="2" fillId="12" borderId="31" xfId="0" applyFont="1" applyFill="1" applyBorder="1" applyAlignment="1">
      <alignment horizontal="center"/>
    </xf>
    <xf numFmtId="0" fontId="2" fillId="18" borderId="38" xfId="0" applyFont="1" applyFill="1" applyBorder="1" applyAlignment="1">
      <alignment horizontal="center"/>
    </xf>
    <xf numFmtId="0" fontId="2" fillId="18" borderId="39" xfId="0" applyFont="1" applyFill="1" applyBorder="1" applyAlignment="1">
      <alignment horizontal="center"/>
    </xf>
    <xf numFmtId="0" fontId="2" fillId="18" borderId="31" xfId="0" applyFont="1" applyFill="1" applyBorder="1" applyAlignment="1">
      <alignment horizontal="center"/>
    </xf>
    <xf numFmtId="0" fontId="0" fillId="20" borderId="38" xfId="0" applyFill="1" applyBorder="1" applyAlignment="1">
      <alignment horizontal="center"/>
    </xf>
    <xf numFmtId="0" fontId="0" fillId="20" borderId="39" xfId="0" applyFill="1" applyBorder="1" applyAlignment="1">
      <alignment horizontal="center"/>
    </xf>
    <xf numFmtId="0" fontId="0" fillId="19" borderId="38" xfId="0" applyFill="1" applyBorder="1" applyAlignment="1">
      <alignment horizontal="center"/>
    </xf>
    <xf numFmtId="0" fontId="0" fillId="19" borderId="31" xfId="0" applyFill="1" applyBorder="1" applyAlignment="1">
      <alignment horizontal="center"/>
    </xf>
    <xf numFmtId="0" fontId="2" fillId="23" borderId="38" xfId="0" applyFont="1" applyFill="1" applyBorder="1" applyAlignment="1">
      <alignment horizontal="center"/>
    </xf>
    <xf numFmtId="0" fontId="2" fillId="23" borderId="39" xfId="0" applyFont="1" applyFill="1" applyBorder="1" applyAlignment="1">
      <alignment horizontal="center"/>
    </xf>
    <xf numFmtId="0" fontId="2" fillId="23" borderId="31" xfId="0" applyFont="1" applyFill="1" applyBorder="1" applyAlignment="1">
      <alignment horizontal="center"/>
    </xf>
    <xf numFmtId="0" fontId="0" fillId="25" borderId="38" xfId="0" applyFill="1" applyBorder="1" applyAlignment="1">
      <alignment horizontal="center"/>
    </xf>
    <xf numFmtId="0" fontId="0" fillId="25" borderId="31" xfId="0" applyFill="1" applyBorder="1" applyAlignment="1">
      <alignment horizontal="center"/>
    </xf>
    <xf numFmtId="0" fontId="10" fillId="3" borderId="38" xfId="0" applyFont="1" applyFill="1" applyBorder="1" applyAlignment="1">
      <alignment horizontal="center"/>
    </xf>
    <xf numFmtId="0" fontId="10" fillId="3" borderId="39" xfId="0" applyFont="1" applyFill="1" applyBorder="1" applyAlignment="1">
      <alignment horizontal="center"/>
    </xf>
    <xf numFmtId="0" fontId="10" fillId="3" borderId="31" xfId="0" applyFont="1" applyFill="1" applyBorder="1" applyAlignment="1">
      <alignment horizontal="center"/>
    </xf>
    <xf numFmtId="0" fontId="2" fillId="12" borderId="39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1" fillId="17" borderId="38" xfId="0" applyFont="1" applyFill="1" applyBorder="1" applyAlignment="1">
      <alignment horizontal="center"/>
    </xf>
    <xf numFmtId="0" fontId="11" fillId="17" borderId="31" xfId="0" applyFont="1" applyFill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8" fillId="0" borderId="53" xfId="0" applyFont="1" applyBorder="1"/>
    <xf numFmtId="0" fontId="8" fillId="0" borderId="54" xfId="0" applyFont="1" applyBorder="1"/>
    <xf numFmtId="0" fontId="0" fillId="3" borderId="35" xfId="0" applyFill="1" applyBorder="1"/>
    <xf numFmtId="164" fontId="0" fillId="3" borderId="19" xfId="0" applyNumberFormat="1" applyFill="1" applyBorder="1"/>
    <xf numFmtId="9" fontId="0" fillId="3" borderId="24" xfId="0" applyNumberFormat="1" applyFill="1" applyBorder="1"/>
    <xf numFmtId="164" fontId="0" fillId="3" borderId="23" xfId="0" applyNumberFormat="1" applyFill="1" applyBorder="1"/>
    <xf numFmtId="9" fontId="0" fillId="3" borderId="35" xfId="0" applyNumberFormat="1" applyFill="1" applyBorder="1"/>
    <xf numFmtId="0" fontId="0" fillId="3" borderId="36" xfId="0" applyFill="1" applyBorder="1"/>
    <xf numFmtId="164" fontId="0" fillId="3" borderId="20" xfId="0" applyNumberFormat="1" applyFill="1" applyBorder="1"/>
    <xf numFmtId="9" fontId="0" fillId="3" borderId="26" xfId="0" applyNumberFormat="1" applyFill="1" applyBorder="1"/>
    <xf numFmtId="164" fontId="0" fillId="3" borderId="25" xfId="0" applyNumberFormat="1" applyFill="1" applyBorder="1"/>
    <xf numFmtId="9" fontId="0" fillId="3" borderId="36" xfId="0" applyNumberFormat="1" applyFill="1" applyBorder="1"/>
    <xf numFmtId="0" fontId="0" fillId="3" borderId="37" xfId="0" applyFill="1" applyBorder="1"/>
    <xf numFmtId="164" fontId="0" fillId="3" borderId="40" xfId="0" applyNumberFormat="1" applyFill="1" applyBorder="1"/>
    <xf numFmtId="164" fontId="0" fillId="3" borderId="41" xfId="0" applyNumberFormat="1" applyFill="1" applyBorder="1"/>
    <xf numFmtId="164" fontId="0" fillId="3" borderId="42" xfId="0" applyNumberFormat="1" applyFill="1" applyBorder="1"/>
    <xf numFmtId="9" fontId="0" fillId="3" borderId="37" xfId="0" applyNumberFormat="1" applyFill="1" applyBorder="1"/>
    <xf numFmtId="0" fontId="2" fillId="26" borderId="14" xfId="0" applyFont="1" applyFill="1" applyBorder="1" applyAlignment="1">
      <alignment horizontal="center" vertical="center" textRotation="90"/>
    </xf>
    <xf numFmtId="0" fontId="2" fillId="26" borderId="15" xfId="0" applyFont="1" applyFill="1" applyBorder="1" applyAlignment="1">
      <alignment horizontal="center" vertical="center" textRotation="90"/>
    </xf>
    <xf numFmtId="0" fontId="2" fillId="26" borderId="6" xfId="0" applyFont="1" applyFill="1" applyBorder="1" applyAlignment="1">
      <alignment horizontal="center" vertical="center" textRotation="90"/>
    </xf>
    <xf numFmtId="10" fontId="0" fillId="25" borderId="89" xfId="1" applyNumberFormat="1" applyFont="1" applyFill="1" applyBorder="1"/>
    <xf numFmtId="10" fontId="11" fillId="17" borderId="83" xfId="1" applyNumberFormat="1" applyFont="1" applyFill="1" applyBorder="1"/>
    <xf numFmtId="10" fontId="11" fillId="17" borderId="86" xfId="1" applyNumberFormat="1" applyFont="1" applyFill="1" applyBorder="1"/>
    <xf numFmtId="10" fontId="0" fillId="19" borderId="89" xfId="1" applyNumberFormat="1" applyFont="1" applyFill="1" applyBorder="1"/>
    <xf numFmtId="0" fontId="1" fillId="0" borderId="0" xfId="0" applyFont="1" applyAlignment="1">
      <alignment horizontal="center"/>
    </xf>
    <xf numFmtId="17" fontId="1" fillId="0" borderId="0" xfId="0" applyNumberFormat="1" applyFont="1"/>
    <xf numFmtId="0" fontId="1" fillId="0" borderId="0" xfId="0" applyFont="1" applyAlignment="1">
      <alignment horizontal="center"/>
    </xf>
  </cellXfs>
  <cellStyles count="4">
    <cellStyle name="Link" xfId="2" builtinId="8"/>
    <cellStyle name="Prozent" xfId="1" builtinId="5"/>
    <cellStyle name="Standard" xfId="0" builtinId="0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Einnahmen, Ausgaben, Überschuss &amp; Sparen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'Umsatz Diagram'!$A$36</c:f>
              <c:strCache>
                <c:ptCount val="1"/>
                <c:pt idx="0">
                  <c:v>Haushaltseinkommen (Netto)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'Umsatz Diagram'!$B$35:$M$35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'Umsatz Diagram'!$B$36:$M$36</c:f>
              <c:numCache>
                <c:formatCode>_-* #,##0.00\ [$€-407]_-;\-* #,##0.00\ [$€-407]_-;_-* "-"??\ [$€-407]_-;_-@_-</c:formatCode>
                <c:ptCount val="12"/>
                <c:pt idx="0">
                  <c:v>2079</c:v>
                </c:pt>
                <c:pt idx="1">
                  <c:v>2079</c:v>
                </c:pt>
                <c:pt idx="2">
                  <c:v>2079</c:v>
                </c:pt>
                <c:pt idx="3">
                  <c:v>2550</c:v>
                </c:pt>
                <c:pt idx="4">
                  <c:v>2550</c:v>
                </c:pt>
                <c:pt idx="5">
                  <c:v>2850</c:v>
                </c:pt>
                <c:pt idx="6">
                  <c:v>2550</c:v>
                </c:pt>
                <c:pt idx="7">
                  <c:v>2550</c:v>
                </c:pt>
                <c:pt idx="8">
                  <c:v>2550</c:v>
                </c:pt>
                <c:pt idx="9">
                  <c:v>2550</c:v>
                </c:pt>
                <c:pt idx="10">
                  <c:v>2850</c:v>
                </c:pt>
                <c:pt idx="11">
                  <c:v>2550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7-4920-B609-A3778DD6A045}"/>
            </c:ext>
          </c:extLst>
        </c:ser>
        <c:ser>
          <c:idx val="1"/>
          <c:order val="1"/>
          <c:tx>
            <c:strRef>
              <c:f>'Umsatz Diagram'!$A$37</c:f>
              <c:strCache>
                <c:ptCount val="1"/>
                <c:pt idx="0">
                  <c:v>Gesamtausgaben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'Umsatz Diagram'!$B$35:$M$35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'Umsatz Diagram'!$B$37:$M$37</c:f>
              <c:numCache>
                <c:formatCode>_-* #,##0.00\ [$€-407]_-;\-* #,##0.00\ [$€-407]_-;_-* "-"??\ [$€-407]_-;_-@_-</c:formatCode>
                <c:ptCount val="12"/>
                <c:pt idx="0">
                  <c:v>850</c:v>
                </c:pt>
                <c:pt idx="1">
                  <c:v>850</c:v>
                </c:pt>
                <c:pt idx="2">
                  <c:v>850</c:v>
                </c:pt>
                <c:pt idx="3">
                  <c:v>850</c:v>
                </c:pt>
                <c:pt idx="4">
                  <c:v>850</c:v>
                </c:pt>
                <c:pt idx="5">
                  <c:v>650</c:v>
                </c:pt>
                <c:pt idx="6">
                  <c:v>650</c:v>
                </c:pt>
                <c:pt idx="7">
                  <c:v>650</c:v>
                </c:pt>
                <c:pt idx="8">
                  <c:v>650</c:v>
                </c:pt>
                <c:pt idx="9">
                  <c:v>650</c:v>
                </c:pt>
                <c:pt idx="10">
                  <c:v>650</c:v>
                </c:pt>
                <c:pt idx="11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57-4920-B609-A3778DD6A045}"/>
            </c:ext>
          </c:extLst>
        </c:ser>
        <c:ser>
          <c:idx val="4"/>
          <c:order val="4"/>
          <c:tx>
            <c:strRef>
              <c:f>'Umsatz Diagram'!$A$40</c:f>
              <c:strCache>
                <c:ptCount val="1"/>
                <c:pt idx="0">
                  <c:v>Restbetrag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'Umsatz Diagram'!$B$35:$M$35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'Umsatz Diagram'!$B$40:$M$40</c:f>
              <c:numCache>
                <c:formatCode>_-* #,##0.00\ [$€-407]_-;\-* #,##0.00\ [$€-407]_-;_-* "-"??\ [$€-407]_-;_-@_-</c:formatCode>
                <c:ptCount val="12"/>
                <c:pt idx="0">
                  <c:v>839</c:v>
                </c:pt>
                <c:pt idx="1">
                  <c:v>549</c:v>
                </c:pt>
                <c:pt idx="2">
                  <c:v>849</c:v>
                </c:pt>
                <c:pt idx="3">
                  <c:v>1220</c:v>
                </c:pt>
                <c:pt idx="4">
                  <c:v>1320</c:v>
                </c:pt>
                <c:pt idx="5">
                  <c:v>1620</c:v>
                </c:pt>
                <c:pt idx="6">
                  <c:v>1520</c:v>
                </c:pt>
                <c:pt idx="7">
                  <c:v>1510</c:v>
                </c:pt>
                <c:pt idx="8">
                  <c:v>1310</c:v>
                </c:pt>
                <c:pt idx="9">
                  <c:v>1510</c:v>
                </c:pt>
                <c:pt idx="10">
                  <c:v>1810</c:v>
                </c:pt>
                <c:pt idx="11">
                  <c:v>1510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57-4920-B609-A3778DD6A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75327520"/>
        <c:axId val="975330472"/>
      </c:barChart>
      <c:lineChart>
        <c:grouping val="standard"/>
        <c:varyColors val="0"/>
        <c:ser>
          <c:idx val="3"/>
          <c:order val="3"/>
          <c:tx>
            <c:strRef>
              <c:f>'Umsatz Diagram'!$A$39</c:f>
              <c:strCache>
                <c:ptCount val="1"/>
                <c:pt idx="0">
                  <c:v>Sparen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'Umsatz Diagram'!$B$35:$M$35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'Umsatz Diagram'!$B$39:$M$39</c:f>
              <c:numCache>
                <c:formatCode>_-* #,##0.00\ [$€-407]_-;\-* #,##0.00\ [$€-407]_-;_-* "-"??\ [$€-407]_-;_-@_-</c:formatCode>
                <c:ptCount val="12"/>
                <c:pt idx="0">
                  <c:v>390</c:v>
                </c:pt>
                <c:pt idx="1">
                  <c:v>680</c:v>
                </c:pt>
                <c:pt idx="2">
                  <c:v>380</c:v>
                </c:pt>
                <c:pt idx="3">
                  <c:v>480</c:v>
                </c:pt>
                <c:pt idx="4">
                  <c:v>380</c:v>
                </c:pt>
                <c:pt idx="5">
                  <c:v>580</c:v>
                </c:pt>
                <c:pt idx="6">
                  <c:v>380</c:v>
                </c:pt>
                <c:pt idx="7">
                  <c:v>390</c:v>
                </c:pt>
                <c:pt idx="8">
                  <c:v>590</c:v>
                </c:pt>
                <c:pt idx="9">
                  <c:v>390</c:v>
                </c:pt>
                <c:pt idx="10">
                  <c:v>390</c:v>
                </c:pt>
                <c:pt idx="11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57-4920-B609-A3778DD6A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327520"/>
        <c:axId val="97533047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'Umsatz Diagram'!$A$38</c15:sqref>
                        </c15:formulaRef>
                      </c:ext>
                    </c:extLst>
                    <c:strCache>
                      <c:ptCount val="1"/>
                      <c:pt idx="0">
                        <c:v>Überschuss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'Umsatz Diagram'!$B$35:$M$35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46023</c:v>
                      </c:pt>
                      <c:pt idx="1">
                        <c:v>46054</c:v>
                      </c:pt>
                      <c:pt idx="2">
                        <c:v>46082</c:v>
                      </c:pt>
                      <c:pt idx="3">
                        <c:v>46113</c:v>
                      </c:pt>
                      <c:pt idx="4">
                        <c:v>46143</c:v>
                      </c:pt>
                      <c:pt idx="5">
                        <c:v>46174</c:v>
                      </c:pt>
                      <c:pt idx="6">
                        <c:v>46204</c:v>
                      </c:pt>
                      <c:pt idx="7">
                        <c:v>46235</c:v>
                      </c:pt>
                      <c:pt idx="8">
                        <c:v>46266</c:v>
                      </c:pt>
                      <c:pt idx="9">
                        <c:v>46296</c:v>
                      </c:pt>
                      <c:pt idx="10">
                        <c:v>46327</c:v>
                      </c:pt>
                      <c:pt idx="11">
                        <c:v>46357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'Umsatz Diagram'!$B$38:$M$38</c15:sqref>
                        </c15:formulaRef>
                      </c:ext>
                    </c:extLst>
                    <c:numCache>
                      <c:formatCode>_-* #,##0.00\ [$€-407]_-;\-* #,##0.00\ [$€-407]_-;_-* "-"??\ [$€-407]_-;_-@_-</c:formatCode>
                      <c:ptCount val="12"/>
                      <c:pt idx="0">
                        <c:v>1229</c:v>
                      </c:pt>
                      <c:pt idx="1">
                        <c:v>1229</c:v>
                      </c:pt>
                      <c:pt idx="2">
                        <c:v>1229</c:v>
                      </c:pt>
                      <c:pt idx="3">
                        <c:v>1700</c:v>
                      </c:pt>
                      <c:pt idx="4">
                        <c:v>1700</c:v>
                      </c:pt>
                      <c:pt idx="5">
                        <c:v>2200</c:v>
                      </c:pt>
                      <c:pt idx="6">
                        <c:v>1900</c:v>
                      </c:pt>
                      <c:pt idx="7">
                        <c:v>1900</c:v>
                      </c:pt>
                      <c:pt idx="8">
                        <c:v>1900</c:v>
                      </c:pt>
                      <c:pt idx="9">
                        <c:v>1900</c:v>
                      </c:pt>
                      <c:pt idx="10">
                        <c:v>2200</c:v>
                      </c:pt>
                      <c:pt idx="11">
                        <c:v>1900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E57-4920-B609-A3778DD6A045}"/>
                  </c:ext>
                </c:extLst>
              </c15:ser>
            </c15:filteredLineSeries>
          </c:ext>
        </c:extLst>
      </c:lineChart>
      <c:catAx>
        <c:axId val="9753275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de-DE"/>
          </a:p>
        </c:txPr>
        <c:crossAx val="975330472"/>
        <c:crosses val="autoZero"/>
        <c:auto val="0"/>
        <c:lblAlgn val="ctr"/>
        <c:lblOffset val="100"/>
        <c:tickLblSkip val="1"/>
        <c:noMultiLvlLbl val="1"/>
      </c:catAx>
      <c:valAx>
        <c:axId val="975330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€-407]_-;\-* #,##0.00\ [$€-407]_-;_-* &quot;-&quot;??\ [$€-407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7532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'Umsatz Diagram'!$A$36</c:f>
              <c:strCache>
                <c:ptCount val="1"/>
                <c:pt idx="0">
                  <c:v>Haushaltseinkommen (Netto)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'Umsatz Diagram'!$B$35:$M$35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'Umsatz Diagram'!$B$36:$M$36</c:f>
              <c:numCache>
                <c:formatCode>_-* #,##0.00\ [$€-407]_-;\-* #,##0.00\ [$€-407]_-;_-* "-"??\ [$€-407]_-;_-@_-</c:formatCode>
                <c:ptCount val="12"/>
                <c:pt idx="0">
                  <c:v>2079</c:v>
                </c:pt>
                <c:pt idx="1">
                  <c:v>2079</c:v>
                </c:pt>
                <c:pt idx="2">
                  <c:v>2079</c:v>
                </c:pt>
                <c:pt idx="3">
                  <c:v>2550</c:v>
                </c:pt>
                <c:pt idx="4">
                  <c:v>2550</c:v>
                </c:pt>
                <c:pt idx="5">
                  <c:v>2850</c:v>
                </c:pt>
                <c:pt idx="6">
                  <c:v>2550</c:v>
                </c:pt>
                <c:pt idx="7">
                  <c:v>2550</c:v>
                </c:pt>
                <c:pt idx="8">
                  <c:v>2550</c:v>
                </c:pt>
                <c:pt idx="9">
                  <c:v>2550</c:v>
                </c:pt>
                <c:pt idx="10">
                  <c:v>2850</c:v>
                </c:pt>
                <c:pt idx="11">
                  <c:v>2550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78-4633-B9A7-CA7F4FFB4875}"/>
            </c:ext>
          </c:extLst>
        </c:ser>
        <c:ser>
          <c:idx val="1"/>
          <c:order val="1"/>
          <c:tx>
            <c:strRef>
              <c:f>'Umsatz Diagram'!$A$37</c:f>
              <c:strCache>
                <c:ptCount val="1"/>
                <c:pt idx="0">
                  <c:v>Gesamtausgaben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'Umsatz Diagram'!$B$35:$M$35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'Umsatz Diagram'!$B$37:$M$37</c:f>
              <c:numCache>
                <c:formatCode>_-* #,##0.00\ [$€-407]_-;\-* #,##0.00\ [$€-407]_-;_-* "-"??\ [$€-407]_-;_-@_-</c:formatCode>
                <c:ptCount val="12"/>
                <c:pt idx="0">
                  <c:v>850</c:v>
                </c:pt>
                <c:pt idx="1">
                  <c:v>850</c:v>
                </c:pt>
                <c:pt idx="2">
                  <c:v>850</c:v>
                </c:pt>
                <c:pt idx="3">
                  <c:v>850</c:v>
                </c:pt>
                <c:pt idx="4">
                  <c:v>850</c:v>
                </c:pt>
                <c:pt idx="5">
                  <c:v>650</c:v>
                </c:pt>
                <c:pt idx="6">
                  <c:v>650</c:v>
                </c:pt>
                <c:pt idx="7">
                  <c:v>650</c:v>
                </c:pt>
                <c:pt idx="8">
                  <c:v>650</c:v>
                </c:pt>
                <c:pt idx="9">
                  <c:v>650</c:v>
                </c:pt>
                <c:pt idx="10">
                  <c:v>650</c:v>
                </c:pt>
                <c:pt idx="11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8-4633-B9A7-CA7F4FFB48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60326272"/>
        <c:axId val="60327808"/>
      </c:barChart>
      <c:lineChart>
        <c:grouping val="standard"/>
        <c:varyColors val="0"/>
        <c:ser>
          <c:idx val="3"/>
          <c:order val="2"/>
          <c:tx>
            <c:strRef>
              <c:f>'Umsatz Diagram'!$A$39</c:f>
              <c:strCache>
                <c:ptCount val="1"/>
                <c:pt idx="0">
                  <c:v>Sparen</c:v>
                </c:pt>
              </c:strCache>
            </c:strRef>
          </c:tx>
          <c:spPr>
            <a:ln w="381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'Umsatz Diagram'!$B$35:$M$35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'Umsatz Diagram'!$B$39:$M$39</c:f>
              <c:numCache>
                <c:formatCode>_-* #,##0.00\ [$€-407]_-;\-* #,##0.00\ [$€-407]_-;_-* "-"??\ [$€-407]_-;_-@_-</c:formatCode>
                <c:ptCount val="12"/>
                <c:pt idx="0">
                  <c:v>390</c:v>
                </c:pt>
                <c:pt idx="1">
                  <c:v>680</c:v>
                </c:pt>
                <c:pt idx="2">
                  <c:v>380</c:v>
                </c:pt>
                <c:pt idx="3">
                  <c:v>480</c:v>
                </c:pt>
                <c:pt idx="4">
                  <c:v>380</c:v>
                </c:pt>
                <c:pt idx="5">
                  <c:v>580</c:v>
                </c:pt>
                <c:pt idx="6">
                  <c:v>380</c:v>
                </c:pt>
                <c:pt idx="7">
                  <c:v>390</c:v>
                </c:pt>
                <c:pt idx="8">
                  <c:v>590</c:v>
                </c:pt>
                <c:pt idx="9">
                  <c:v>390</c:v>
                </c:pt>
                <c:pt idx="10">
                  <c:v>390</c:v>
                </c:pt>
                <c:pt idx="11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4-4F57-84F1-D07085B81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26272"/>
        <c:axId val="60327808"/>
      </c:lineChart>
      <c:dateAx>
        <c:axId val="603262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327808"/>
        <c:crosses val="autoZero"/>
        <c:auto val="1"/>
        <c:lblOffset val="100"/>
        <c:baseTimeUnit val="months"/>
      </c:dateAx>
      <c:valAx>
        <c:axId val="60327808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-* #,##0.00\ [$€-407]_-;\-* #,##0.00\ [$€-407]_-;_-* &quot;-&quot;??\ [$€-407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326272"/>
        <c:crosses val="autoZero"/>
        <c:crossBetween val="between"/>
        <c:majorUnit val="500"/>
        <c:minorUnit val="5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800"/>
              <a:t>Sparplan Verteilung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B07-46DE-901F-740727ADDE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B07-46DE-901F-740727ADDE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B07-46DE-901F-740727ADDE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3AFB-410A-AA32-CD4CDDD52B6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CB07-46DE-901F-740727ADDEC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CB07-46DE-901F-740727ADDEC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CB07-46DE-901F-740727ADDEC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3AFB-410A-AA32-CD4CDDD52B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'Sparplan Diagram'!$A$46:$A$49</c:f>
              <c:strCache>
                <c:ptCount val="4"/>
                <c:pt idx="0">
                  <c:v>ETF-Sparpläne</c:v>
                </c:pt>
                <c:pt idx="1">
                  <c:v>Aktiensparpläne</c:v>
                </c:pt>
                <c:pt idx="2">
                  <c:v>Rentensparplan</c:v>
                </c:pt>
                <c:pt idx="3">
                  <c:v>P2P / Crowd / Kryptos</c:v>
                </c:pt>
              </c:strCache>
            </c:strRef>
          </c:cat>
          <c:val>
            <c:numRef>
              <c:f>'Sparplan Diagram'!$D$46:$D$49</c:f>
              <c:numCache>
                <c:formatCode>_-* #,##0.00\ [$€-407]_-;\-* #,##0.00\ [$€-407]_-;_-* "-"??\ [$€-407]_-;_-@_-</c:formatCode>
                <c:ptCount val="4"/>
                <c:pt idx="0">
                  <c:v>3730</c:v>
                </c:pt>
                <c:pt idx="1">
                  <c:v>650</c:v>
                </c:pt>
                <c:pt idx="2">
                  <c:v>240</c:v>
                </c:pt>
                <c:pt idx="3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7-46DE-901F-740727ADDEC5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Vermögen (hypothetisch)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'Sparplan Diagram'!$B$38:$M$38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'Sparplan Diagram'!$B$40:$M$40</c:f>
              <c:numCache>
                <c:formatCode>#,##0.00\ "€"</c:formatCode>
                <c:ptCount val="12"/>
                <c:pt idx="0">
                  <c:v>10394.861111111111</c:v>
                </c:pt>
                <c:pt idx="1">
                  <c:v>11079.91416859568</c:v>
                </c:pt>
                <c:pt idx="2">
                  <c:v>11465.300237983192</c:v>
                </c:pt>
                <c:pt idx="3">
                  <c:v>11950.873647821101</c:v>
                </c:pt>
                <c:pt idx="4">
                  <c:v>12336.683100288794</c:v>
                </c:pt>
                <c:pt idx="5">
                  <c:v>12922.680099018102</c:v>
                </c:pt>
                <c:pt idx="6">
                  <c:v>13308.96195739957</c:v>
                </c:pt>
                <c:pt idx="7">
                  <c:v>13705.431591684417</c:v>
                </c:pt>
                <c:pt idx="8">
                  <c:v>14302.09395426371</c:v>
                </c:pt>
                <c:pt idx="9">
                  <c:v>14699.046361047034</c:v>
                </c:pt>
                <c:pt idx="10">
                  <c:v>15096.191730805878</c:v>
                </c:pt>
                <c:pt idx="11">
                  <c:v>15493.530157341687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0-4D53-8CA0-9C2A072C6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4975584"/>
        <c:axId val="1954977984"/>
      </c:lineChart>
      <c:catAx>
        <c:axId val="195497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54977984"/>
        <c:crosses val="autoZero"/>
        <c:auto val="1"/>
        <c:lblAlgn val="ctr"/>
        <c:lblOffset val="100"/>
        <c:noMultiLvlLbl val="0"/>
      </c:catAx>
      <c:valAx>
        <c:axId val="1954977984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54975584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63</xdr:row>
      <xdr:rowOff>0</xdr:rowOff>
    </xdr:from>
    <xdr:to>
      <xdr:col>27</xdr:col>
      <xdr:colOff>0</xdr:colOff>
      <xdr:row>81</xdr:row>
      <xdr:rowOff>171450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1190520</xdr:colOff>
      <xdr:row>1</xdr:row>
      <xdr:rowOff>164679</xdr:rowOff>
    </xdr:from>
    <xdr:to>
      <xdr:col>25</xdr:col>
      <xdr:colOff>457096</xdr:colOff>
      <xdr:row>32</xdr:row>
      <xdr:rowOff>168215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108042</xdr:colOff>
      <xdr:row>4</xdr:row>
      <xdr:rowOff>152400</xdr:rowOff>
    </xdr:from>
    <xdr:to>
      <xdr:col>24</xdr:col>
      <xdr:colOff>96534</xdr:colOff>
      <xdr:row>33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56D84A-D13D-4247-B820-AB92B66EF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24646</xdr:colOff>
      <xdr:row>4</xdr:row>
      <xdr:rowOff>147882</xdr:rowOff>
    </xdr:from>
    <xdr:to>
      <xdr:col>13</xdr:col>
      <xdr:colOff>24646</xdr:colOff>
      <xdr:row>33</xdr:row>
      <xdr:rowOff>24646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713433EA-8B65-DC25-7CC9-D10654FC7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enrik Spinn" id="{67F8B311-80A7-45E5-8A28-03C35EB60198}" userId="S::henrik.spinn@invensity.com::296c6aee-47b2-4e34-866e-6043786ee554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ustetf.com/de/etf-profile.html?groupField=index&amp;spc=1&amp;spc=2&amp;spc=71&amp;fsg=more100&amp;replicationType=replicationType-full&amp;replicationType=replicationType-sampling&amp;indexProvider=FTSE&amp;indexProvider=MSCI&amp;indexProvider=S%26P&amp;indexProvider=STOXX&amp;age=etfAgeThree&amp;index=MSCI%2BEMU%2BSmall%2BCap&amp;from=search&amp;isin=LU1598689153" TargetMode="External"/><Relationship Id="rId2" Type="http://schemas.openxmlformats.org/officeDocument/2006/relationships/hyperlink" Target="https://www.justetf.com/de/etf-profile.html?query=Xtrackers++MSCI++World+++UCITS+++1C&amp;groupField=index&amp;from=search&amp;isin=IE00BJ0KDQ92" TargetMode="External"/><Relationship Id="rId1" Type="http://schemas.openxmlformats.org/officeDocument/2006/relationships/hyperlink" Target="https://www.justetf.com/de/etf-profile.html?query=DE000A0D8Q07&amp;groupField=index&amp;from=search&amp;isin=DE000A0D8Q07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E79"/>
  <sheetViews>
    <sheetView topLeftCell="B1" zoomScale="80" zoomScaleNormal="80" workbookViewId="0">
      <pane xSplit="1" ySplit="4" topLeftCell="C31" activePane="bottomRight" state="frozen"/>
      <selection activeCell="B1" sqref="B1"/>
      <selection pane="topRight" activeCell="C1" sqref="C1"/>
      <selection pane="bottomLeft" activeCell="B5" sqref="B5"/>
      <selection pane="bottomRight" activeCell="F60" sqref="F60"/>
    </sheetView>
  </sheetViews>
  <sheetFormatPr baseColWidth="10" defaultColWidth="11.5" defaultRowHeight="14.3" x14ac:dyDescent="0.25"/>
  <cols>
    <col min="1" max="1" width="0.625" customWidth="1"/>
    <col min="2" max="2" width="5" bestFit="1" customWidth="1"/>
    <col min="3" max="3" width="29.5" bestFit="1" customWidth="1"/>
    <col min="4" max="4" width="11.625" customWidth="1"/>
    <col min="5" max="5" width="7.5" bestFit="1" customWidth="1"/>
    <col min="6" max="6" width="11.625" customWidth="1"/>
    <col min="7" max="7" width="7.5" bestFit="1" customWidth="1"/>
    <col min="8" max="8" width="11.625" customWidth="1"/>
    <col min="9" max="9" width="8.5" bestFit="1" customWidth="1"/>
    <col min="10" max="10" width="11.625" customWidth="1"/>
    <col min="11" max="11" width="7.5" bestFit="1" customWidth="1"/>
    <col min="12" max="12" width="11.625" customWidth="1"/>
    <col min="13" max="13" width="8.25" bestFit="1" customWidth="1"/>
    <col min="14" max="14" width="11.625" customWidth="1"/>
    <col min="15" max="15" width="7.5" bestFit="1" customWidth="1"/>
    <col min="16" max="16" width="11.625" customWidth="1"/>
    <col min="17" max="17" width="7.5" bestFit="1" customWidth="1"/>
    <col min="18" max="18" width="11.625" customWidth="1"/>
    <col min="19" max="19" width="7.5" bestFit="1" customWidth="1"/>
    <col min="20" max="20" width="11.625" customWidth="1"/>
    <col min="21" max="21" width="7.5" bestFit="1" customWidth="1"/>
    <col min="22" max="22" width="11.625" customWidth="1"/>
    <col min="23" max="23" width="7.5" bestFit="1" customWidth="1"/>
    <col min="24" max="24" width="11.625" customWidth="1"/>
    <col min="25" max="25" width="7.5" bestFit="1" customWidth="1"/>
    <col min="26" max="26" width="11.625" customWidth="1"/>
    <col min="27" max="27" width="7.375" customWidth="1"/>
    <col min="28" max="28" width="3" customWidth="1"/>
    <col min="29" max="29" width="11.625" customWidth="1"/>
    <col min="30" max="30" width="7.5" bestFit="1" customWidth="1"/>
    <col min="31" max="31" width="40.125" bestFit="1" customWidth="1"/>
  </cols>
  <sheetData>
    <row r="1" spans="2:30" ht="14.45" customHeight="1" x14ac:dyDescent="0.25">
      <c r="B1" s="426"/>
      <c r="C1" s="394" t="s">
        <v>170</v>
      </c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</row>
    <row r="2" spans="2:30" ht="14.45" customHeight="1" x14ac:dyDescent="0.25">
      <c r="B2" s="426"/>
      <c r="C2" s="394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</row>
    <row r="3" spans="2:30" ht="12.1" customHeight="1" thickBot="1" x14ac:dyDescent="0.3">
      <c r="B3" s="426"/>
      <c r="C3" s="394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</row>
    <row r="4" spans="2:30" ht="15.8" customHeight="1" thickBot="1" x14ac:dyDescent="0.3">
      <c r="B4" s="427"/>
      <c r="C4" s="395"/>
      <c r="D4" s="271" t="s">
        <v>85</v>
      </c>
      <c r="E4" s="272" t="s">
        <v>16</v>
      </c>
      <c r="F4" s="271" t="s">
        <v>86</v>
      </c>
      <c r="G4" s="272" t="s">
        <v>16</v>
      </c>
      <c r="H4" s="271" t="s">
        <v>87</v>
      </c>
      <c r="I4" s="272" t="s">
        <v>16</v>
      </c>
      <c r="J4" s="271" t="s">
        <v>88</v>
      </c>
      <c r="K4" s="272" t="s">
        <v>16</v>
      </c>
      <c r="L4" s="271" t="s">
        <v>89</v>
      </c>
      <c r="M4" s="272" t="s">
        <v>16</v>
      </c>
      <c r="N4" s="271" t="s">
        <v>90</v>
      </c>
      <c r="O4" s="272" t="s">
        <v>16</v>
      </c>
      <c r="P4" s="271" t="s">
        <v>91</v>
      </c>
      <c r="Q4" s="272" t="s">
        <v>16</v>
      </c>
      <c r="R4" s="271" t="s">
        <v>92</v>
      </c>
      <c r="S4" s="272" t="s">
        <v>16</v>
      </c>
      <c r="T4" s="271" t="s">
        <v>93</v>
      </c>
      <c r="U4" s="272" t="s">
        <v>16</v>
      </c>
      <c r="V4" s="271" t="s">
        <v>94</v>
      </c>
      <c r="W4" s="272" t="s">
        <v>16</v>
      </c>
      <c r="X4" s="271" t="s">
        <v>95</v>
      </c>
      <c r="Y4" s="272" t="s">
        <v>16</v>
      </c>
      <c r="Z4" s="271" t="s">
        <v>96</v>
      </c>
      <c r="AA4" s="272" t="s">
        <v>16</v>
      </c>
      <c r="AC4" s="273" t="s">
        <v>171</v>
      </c>
      <c r="AD4" s="272" t="s">
        <v>16</v>
      </c>
    </row>
    <row r="5" spans="2:30" ht="14.95" customHeight="1" x14ac:dyDescent="0.25">
      <c r="B5" s="399" t="s">
        <v>1</v>
      </c>
      <c r="C5" s="292" t="s">
        <v>179</v>
      </c>
      <c r="D5" s="286">
        <v>2079</v>
      </c>
      <c r="E5" s="9">
        <f t="shared" ref="E5:E31" si="0">D5/$D$49</f>
        <v>1</v>
      </c>
      <c r="F5" s="8">
        <v>2079</v>
      </c>
      <c r="G5" s="9">
        <f t="shared" ref="G5:G34" si="1">F5/$F$49</f>
        <v>1</v>
      </c>
      <c r="H5" s="8">
        <v>2079</v>
      </c>
      <c r="I5" s="9">
        <f t="shared" ref="I5:I34" si="2">H5/$H$49</f>
        <v>1</v>
      </c>
      <c r="J5" s="8">
        <v>2550</v>
      </c>
      <c r="K5" s="9">
        <f t="shared" ref="K5:K34" si="3">J5/$J$49</f>
        <v>1</v>
      </c>
      <c r="L5" s="8">
        <v>2550</v>
      </c>
      <c r="M5" s="9">
        <f t="shared" ref="M5:M34" si="4">L5/$L$49</f>
        <v>1</v>
      </c>
      <c r="N5" s="8">
        <v>2850</v>
      </c>
      <c r="O5" s="9">
        <f t="shared" ref="O5:O34" si="5">N5/$N$49</f>
        <v>1</v>
      </c>
      <c r="P5" s="8">
        <v>2550</v>
      </c>
      <c r="Q5" s="9">
        <f t="shared" ref="Q5:Q34" si="6">P5/$P$49</f>
        <v>1</v>
      </c>
      <c r="R5" s="8">
        <v>2550</v>
      </c>
      <c r="S5" s="9">
        <f t="shared" ref="S5:S34" si="7">R5/$R$49</f>
        <v>1</v>
      </c>
      <c r="T5" s="8">
        <v>2550</v>
      </c>
      <c r="U5" s="9">
        <v>1</v>
      </c>
      <c r="V5" s="8">
        <v>2550</v>
      </c>
      <c r="W5" s="9">
        <f t="shared" ref="W5:W34" si="8">V5/$V$49</f>
        <v>1</v>
      </c>
      <c r="X5" s="8">
        <v>2850</v>
      </c>
      <c r="Y5" s="9">
        <f t="shared" ref="Y5:Y34" si="9">X5/$X$49</f>
        <v>1</v>
      </c>
      <c r="Z5" s="8">
        <v>2550</v>
      </c>
      <c r="AA5" s="50">
        <f t="shared" ref="AA5:AA34" si="10">Z5/$Z$49</f>
        <v>1</v>
      </c>
      <c r="AC5" s="49">
        <f>SUM(D5,F5,H5,J5,L5,N5,P5,R5,T5,V5,X5,Z5)</f>
        <v>29787</v>
      </c>
      <c r="AD5" s="50">
        <f t="shared" ref="AD5:AD47" si="11">AC5/$AC$49</f>
        <v>1</v>
      </c>
    </row>
    <row r="6" spans="2:30" x14ac:dyDescent="0.25">
      <c r="B6" s="400"/>
      <c r="C6" s="293" t="s">
        <v>151</v>
      </c>
      <c r="D6" s="287">
        <v>0</v>
      </c>
      <c r="E6" s="11">
        <f t="shared" si="0"/>
        <v>0</v>
      </c>
      <c r="F6" s="10">
        <v>0</v>
      </c>
      <c r="G6" s="11">
        <f t="shared" si="1"/>
        <v>0</v>
      </c>
      <c r="H6" s="10">
        <v>0</v>
      </c>
      <c r="I6" s="11">
        <f t="shared" si="2"/>
        <v>0</v>
      </c>
      <c r="J6" s="10">
        <v>0</v>
      </c>
      <c r="K6" s="11">
        <f t="shared" si="3"/>
        <v>0</v>
      </c>
      <c r="L6" s="10">
        <v>0</v>
      </c>
      <c r="M6" s="11">
        <f t="shared" si="4"/>
        <v>0</v>
      </c>
      <c r="N6" s="10">
        <v>0</v>
      </c>
      <c r="O6" s="11">
        <f t="shared" si="5"/>
        <v>0</v>
      </c>
      <c r="P6" s="10">
        <v>0</v>
      </c>
      <c r="Q6" s="11">
        <f t="shared" si="6"/>
        <v>0</v>
      </c>
      <c r="R6" s="10">
        <v>0</v>
      </c>
      <c r="S6" s="11">
        <f t="shared" si="7"/>
        <v>0</v>
      </c>
      <c r="T6" s="10">
        <v>0</v>
      </c>
      <c r="U6" s="11">
        <f t="shared" ref="U6:U34" si="12">T6/$T$49</f>
        <v>0</v>
      </c>
      <c r="V6" s="10">
        <v>0</v>
      </c>
      <c r="W6" s="11">
        <f t="shared" si="8"/>
        <v>0</v>
      </c>
      <c r="X6" s="10">
        <v>0</v>
      </c>
      <c r="Y6" s="11">
        <f t="shared" si="9"/>
        <v>0</v>
      </c>
      <c r="Z6" s="10">
        <v>0</v>
      </c>
      <c r="AA6" s="52">
        <f t="shared" si="10"/>
        <v>0</v>
      </c>
      <c r="AC6" s="51">
        <f t="shared" ref="AC6:AC47" si="13">SUM(D6,F6,H6,J6,L6,N6,P6,R6,T6,V6,X6,Z6)</f>
        <v>0</v>
      </c>
      <c r="AD6" s="52">
        <f t="shared" si="11"/>
        <v>0</v>
      </c>
    </row>
    <row r="7" spans="2:30" x14ac:dyDescent="0.25">
      <c r="B7" s="400"/>
      <c r="C7" s="293" t="s">
        <v>152</v>
      </c>
      <c r="D7" s="287">
        <v>0</v>
      </c>
      <c r="E7" s="11">
        <f t="shared" si="0"/>
        <v>0</v>
      </c>
      <c r="F7" s="10">
        <v>0</v>
      </c>
      <c r="G7" s="11">
        <f t="shared" si="1"/>
        <v>0</v>
      </c>
      <c r="H7" s="10">
        <v>0</v>
      </c>
      <c r="I7" s="11">
        <f t="shared" si="2"/>
        <v>0</v>
      </c>
      <c r="J7" s="10">
        <v>0</v>
      </c>
      <c r="K7" s="11">
        <f t="shared" si="3"/>
        <v>0</v>
      </c>
      <c r="L7" s="10">
        <v>0</v>
      </c>
      <c r="M7" s="11">
        <f t="shared" si="4"/>
        <v>0</v>
      </c>
      <c r="N7" s="10">
        <v>0</v>
      </c>
      <c r="O7" s="11">
        <f t="shared" si="5"/>
        <v>0</v>
      </c>
      <c r="P7" s="10">
        <v>0</v>
      </c>
      <c r="Q7" s="11">
        <f t="shared" si="6"/>
        <v>0</v>
      </c>
      <c r="R7" s="10">
        <v>0</v>
      </c>
      <c r="S7" s="11">
        <f t="shared" si="7"/>
        <v>0</v>
      </c>
      <c r="T7" s="10">
        <v>0</v>
      </c>
      <c r="U7" s="11">
        <f t="shared" si="12"/>
        <v>0</v>
      </c>
      <c r="V7" s="10">
        <v>0</v>
      </c>
      <c r="W7" s="11">
        <f t="shared" si="8"/>
        <v>0</v>
      </c>
      <c r="X7" s="10">
        <v>0</v>
      </c>
      <c r="Y7" s="11">
        <f t="shared" si="9"/>
        <v>0</v>
      </c>
      <c r="Z7" s="10">
        <v>0</v>
      </c>
      <c r="AA7" s="52">
        <f t="shared" si="10"/>
        <v>0</v>
      </c>
      <c r="AC7" s="51">
        <f t="shared" si="13"/>
        <v>0</v>
      </c>
      <c r="AD7" s="52">
        <f t="shared" si="11"/>
        <v>0</v>
      </c>
    </row>
    <row r="8" spans="2:30" x14ac:dyDescent="0.25">
      <c r="B8" s="400"/>
      <c r="C8" s="293" t="s">
        <v>154</v>
      </c>
      <c r="D8" s="287">
        <v>0</v>
      </c>
      <c r="E8" s="11">
        <f t="shared" si="0"/>
        <v>0</v>
      </c>
      <c r="F8" s="10">
        <v>0</v>
      </c>
      <c r="G8" s="11">
        <f t="shared" si="1"/>
        <v>0</v>
      </c>
      <c r="H8" s="10">
        <v>0</v>
      </c>
      <c r="I8" s="11">
        <f t="shared" si="2"/>
        <v>0</v>
      </c>
      <c r="J8" s="10">
        <v>0</v>
      </c>
      <c r="K8" s="11">
        <f t="shared" si="3"/>
        <v>0</v>
      </c>
      <c r="L8" s="10">
        <v>0</v>
      </c>
      <c r="M8" s="11">
        <f t="shared" si="4"/>
        <v>0</v>
      </c>
      <c r="N8" s="10">
        <v>0</v>
      </c>
      <c r="O8" s="11">
        <f t="shared" si="5"/>
        <v>0</v>
      </c>
      <c r="P8" s="10">
        <v>0</v>
      </c>
      <c r="Q8" s="11">
        <f t="shared" si="6"/>
        <v>0</v>
      </c>
      <c r="R8" s="10">
        <v>0</v>
      </c>
      <c r="S8" s="11">
        <f t="shared" si="7"/>
        <v>0</v>
      </c>
      <c r="T8" s="10">
        <v>0</v>
      </c>
      <c r="U8" s="11">
        <f t="shared" si="12"/>
        <v>0</v>
      </c>
      <c r="V8" s="10">
        <v>0</v>
      </c>
      <c r="W8" s="11">
        <f t="shared" si="8"/>
        <v>0</v>
      </c>
      <c r="X8" s="10">
        <v>0</v>
      </c>
      <c r="Y8" s="11">
        <f t="shared" si="9"/>
        <v>0</v>
      </c>
      <c r="Z8" s="10">
        <v>0</v>
      </c>
      <c r="AA8" s="52">
        <f t="shared" si="10"/>
        <v>0</v>
      </c>
      <c r="AC8" s="51">
        <f t="shared" si="13"/>
        <v>0</v>
      </c>
      <c r="AD8" s="52">
        <f t="shared" si="11"/>
        <v>0</v>
      </c>
    </row>
    <row r="9" spans="2:30" x14ac:dyDescent="0.25">
      <c r="B9" s="400"/>
      <c r="C9" s="293" t="s">
        <v>25</v>
      </c>
      <c r="D9" s="287">
        <v>0</v>
      </c>
      <c r="E9" s="11">
        <f t="shared" si="0"/>
        <v>0</v>
      </c>
      <c r="F9" s="10">
        <v>0</v>
      </c>
      <c r="G9" s="11">
        <f t="shared" si="1"/>
        <v>0</v>
      </c>
      <c r="H9" s="10">
        <v>0</v>
      </c>
      <c r="I9" s="11">
        <f t="shared" si="2"/>
        <v>0</v>
      </c>
      <c r="J9" s="10">
        <v>0</v>
      </c>
      <c r="K9" s="11">
        <f t="shared" si="3"/>
        <v>0</v>
      </c>
      <c r="L9" s="10">
        <v>0</v>
      </c>
      <c r="M9" s="11">
        <f t="shared" si="4"/>
        <v>0</v>
      </c>
      <c r="N9" s="10">
        <v>0</v>
      </c>
      <c r="O9" s="11">
        <f t="shared" si="5"/>
        <v>0</v>
      </c>
      <c r="P9" s="10">
        <v>0</v>
      </c>
      <c r="Q9" s="11">
        <f t="shared" si="6"/>
        <v>0</v>
      </c>
      <c r="R9" s="10">
        <v>0</v>
      </c>
      <c r="S9" s="11">
        <f t="shared" si="7"/>
        <v>0</v>
      </c>
      <c r="T9" s="10">
        <v>0</v>
      </c>
      <c r="U9" s="11">
        <f t="shared" si="12"/>
        <v>0</v>
      </c>
      <c r="V9" s="10">
        <v>0</v>
      </c>
      <c r="W9" s="11">
        <f t="shared" si="8"/>
        <v>0</v>
      </c>
      <c r="X9" s="10">
        <v>0</v>
      </c>
      <c r="Y9" s="11">
        <f t="shared" si="9"/>
        <v>0</v>
      </c>
      <c r="Z9" s="10">
        <v>0</v>
      </c>
      <c r="AA9" s="52">
        <f t="shared" si="10"/>
        <v>0</v>
      </c>
      <c r="AC9" s="51">
        <f t="shared" si="13"/>
        <v>0</v>
      </c>
      <c r="AD9" s="52">
        <f t="shared" si="11"/>
        <v>0</v>
      </c>
    </row>
    <row r="10" spans="2:30" x14ac:dyDescent="0.25">
      <c r="B10" s="400"/>
      <c r="C10" s="293" t="s">
        <v>153</v>
      </c>
      <c r="D10" s="287">
        <v>0</v>
      </c>
      <c r="E10" s="11">
        <f t="shared" si="0"/>
        <v>0</v>
      </c>
      <c r="F10" s="10">
        <v>0</v>
      </c>
      <c r="G10" s="11">
        <f t="shared" si="1"/>
        <v>0</v>
      </c>
      <c r="H10" s="10">
        <v>0</v>
      </c>
      <c r="I10" s="11">
        <f t="shared" si="2"/>
        <v>0</v>
      </c>
      <c r="J10" s="10">
        <v>0</v>
      </c>
      <c r="K10" s="11">
        <f t="shared" si="3"/>
        <v>0</v>
      </c>
      <c r="L10" s="10">
        <v>0</v>
      </c>
      <c r="M10" s="11">
        <f t="shared" si="4"/>
        <v>0</v>
      </c>
      <c r="N10" s="10">
        <v>0</v>
      </c>
      <c r="O10" s="11">
        <f t="shared" si="5"/>
        <v>0</v>
      </c>
      <c r="P10" s="10">
        <v>0</v>
      </c>
      <c r="Q10" s="11">
        <f t="shared" si="6"/>
        <v>0</v>
      </c>
      <c r="R10" s="10">
        <v>0</v>
      </c>
      <c r="S10" s="11">
        <f t="shared" si="7"/>
        <v>0</v>
      </c>
      <c r="T10" s="10">
        <v>0</v>
      </c>
      <c r="U10" s="11">
        <f t="shared" si="12"/>
        <v>0</v>
      </c>
      <c r="V10" s="10">
        <v>0</v>
      </c>
      <c r="W10" s="11">
        <f t="shared" si="8"/>
        <v>0</v>
      </c>
      <c r="X10" s="10">
        <v>0</v>
      </c>
      <c r="Y10" s="11">
        <f t="shared" si="9"/>
        <v>0</v>
      </c>
      <c r="Z10" s="10">
        <v>0</v>
      </c>
      <c r="AA10" s="52">
        <f t="shared" si="10"/>
        <v>0</v>
      </c>
      <c r="AC10" s="51">
        <f t="shared" si="13"/>
        <v>0</v>
      </c>
      <c r="AD10" s="52">
        <f t="shared" si="11"/>
        <v>0</v>
      </c>
    </row>
    <row r="11" spans="2:30" x14ac:dyDescent="0.25">
      <c r="B11" s="400"/>
      <c r="C11" s="293" t="s">
        <v>7</v>
      </c>
      <c r="D11" s="287">
        <v>0</v>
      </c>
      <c r="E11" s="11">
        <f t="shared" si="0"/>
        <v>0</v>
      </c>
      <c r="F11" s="10">
        <v>0</v>
      </c>
      <c r="G11" s="11">
        <f t="shared" si="1"/>
        <v>0</v>
      </c>
      <c r="H11" s="10">
        <v>0</v>
      </c>
      <c r="I11" s="11">
        <v>0</v>
      </c>
      <c r="J11" s="10">
        <v>0</v>
      </c>
      <c r="K11" s="11">
        <f t="shared" si="3"/>
        <v>0</v>
      </c>
      <c r="L11" s="10">
        <v>0</v>
      </c>
      <c r="M11" s="11">
        <f t="shared" si="4"/>
        <v>0</v>
      </c>
      <c r="N11" s="10">
        <v>0</v>
      </c>
      <c r="O11" s="11">
        <f t="shared" si="5"/>
        <v>0</v>
      </c>
      <c r="P11" s="10">
        <v>0</v>
      </c>
      <c r="Q11" s="11">
        <f t="shared" si="6"/>
        <v>0</v>
      </c>
      <c r="R11" s="10">
        <v>0</v>
      </c>
      <c r="S11" s="11">
        <f t="shared" si="7"/>
        <v>0</v>
      </c>
      <c r="T11" s="10">
        <v>0</v>
      </c>
      <c r="U11" s="11">
        <f t="shared" si="12"/>
        <v>0</v>
      </c>
      <c r="V11" s="10">
        <v>0</v>
      </c>
      <c r="W11" s="11">
        <f t="shared" si="8"/>
        <v>0</v>
      </c>
      <c r="X11" s="10">
        <v>0</v>
      </c>
      <c r="Y11" s="11">
        <f t="shared" si="9"/>
        <v>0</v>
      </c>
      <c r="Z11" s="10">
        <v>0</v>
      </c>
      <c r="AA11" s="52">
        <f t="shared" si="10"/>
        <v>0</v>
      </c>
      <c r="AC11" s="51">
        <f t="shared" si="13"/>
        <v>0</v>
      </c>
      <c r="AD11" s="52">
        <f t="shared" si="11"/>
        <v>0</v>
      </c>
    </row>
    <row r="12" spans="2:30" ht="14.95" thickBot="1" x14ac:dyDescent="0.3">
      <c r="B12" s="401"/>
      <c r="C12" s="294"/>
      <c r="D12" s="288">
        <v>0</v>
      </c>
      <c r="E12" s="11">
        <f t="shared" si="0"/>
        <v>0</v>
      </c>
      <c r="F12" s="12">
        <v>0</v>
      </c>
      <c r="G12" s="11">
        <f t="shared" si="1"/>
        <v>0</v>
      </c>
      <c r="H12" s="12">
        <v>0</v>
      </c>
      <c r="I12" s="11">
        <f t="shared" si="2"/>
        <v>0</v>
      </c>
      <c r="J12" s="12">
        <v>0</v>
      </c>
      <c r="K12" s="11">
        <f t="shared" si="3"/>
        <v>0</v>
      </c>
      <c r="L12" s="12">
        <v>0</v>
      </c>
      <c r="M12" s="11">
        <f t="shared" si="4"/>
        <v>0</v>
      </c>
      <c r="N12" s="12">
        <v>0</v>
      </c>
      <c r="O12" s="11">
        <f t="shared" si="5"/>
        <v>0</v>
      </c>
      <c r="P12" s="12">
        <v>0</v>
      </c>
      <c r="Q12" s="11">
        <f t="shared" si="6"/>
        <v>0</v>
      </c>
      <c r="R12" s="12">
        <v>0</v>
      </c>
      <c r="S12" s="11">
        <f t="shared" si="7"/>
        <v>0</v>
      </c>
      <c r="T12" s="12">
        <v>0</v>
      </c>
      <c r="U12" s="11">
        <f t="shared" si="12"/>
        <v>0</v>
      </c>
      <c r="V12" s="12">
        <v>0</v>
      </c>
      <c r="W12" s="11">
        <f t="shared" si="8"/>
        <v>0</v>
      </c>
      <c r="X12" s="12">
        <v>0</v>
      </c>
      <c r="Y12" s="11">
        <f t="shared" si="9"/>
        <v>0</v>
      </c>
      <c r="Z12" s="12">
        <v>0</v>
      </c>
      <c r="AA12" s="52">
        <f t="shared" si="10"/>
        <v>0</v>
      </c>
      <c r="AC12" s="53">
        <f t="shared" si="13"/>
        <v>0</v>
      </c>
      <c r="AD12" s="52">
        <f t="shared" si="11"/>
        <v>0</v>
      </c>
    </row>
    <row r="13" spans="2:30" ht="14.95" customHeight="1" x14ac:dyDescent="0.25">
      <c r="B13" s="402" t="s">
        <v>0</v>
      </c>
      <c r="C13" s="295" t="s">
        <v>2</v>
      </c>
      <c r="D13" s="289">
        <v>850</v>
      </c>
      <c r="E13" s="4">
        <f t="shared" si="0"/>
        <v>0.40885040885040885</v>
      </c>
      <c r="F13" s="3">
        <v>850</v>
      </c>
      <c r="G13" s="4">
        <f t="shared" si="1"/>
        <v>0.40885040885040885</v>
      </c>
      <c r="H13" s="3">
        <v>850</v>
      </c>
      <c r="I13" s="4">
        <f t="shared" si="2"/>
        <v>0.40885040885040885</v>
      </c>
      <c r="J13" s="3">
        <v>850</v>
      </c>
      <c r="K13" s="4">
        <f t="shared" si="3"/>
        <v>0.33333333333333331</v>
      </c>
      <c r="L13" s="3">
        <v>850</v>
      </c>
      <c r="M13" s="4">
        <f t="shared" si="4"/>
        <v>0.33333333333333331</v>
      </c>
      <c r="N13" s="3">
        <v>650</v>
      </c>
      <c r="O13" s="4">
        <f t="shared" si="5"/>
        <v>0.22807017543859648</v>
      </c>
      <c r="P13" s="3">
        <v>650</v>
      </c>
      <c r="Q13" s="4">
        <f t="shared" si="6"/>
        <v>0.25490196078431371</v>
      </c>
      <c r="R13" s="3">
        <v>650</v>
      </c>
      <c r="S13" s="4">
        <f t="shared" si="7"/>
        <v>0.25490196078431371</v>
      </c>
      <c r="T13" s="3">
        <v>650</v>
      </c>
      <c r="U13" s="4">
        <f t="shared" si="12"/>
        <v>0.25490196078431371</v>
      </c>
      <c r="V13" s="3">
        <v>650</v>
      </c>
      <c r="W13" s="4">
        <f t="shared" si="8"/>
        <v>0.25490196078431371</v>
      </c>
      <c r="X13" s="3">
        <v>650</v>
      </c>
      <c r="Y13" s="4">
        <f t="shared" si="9"/>
        <v>0.22807017543859648</v>
      </c>
      <c r="Z13" s="3">
        <v>650</v>
      </c>
      <c r="AA13" s="55">
        <f t="shared" si="10"/>
        <v>0.25490196078431371</v>
      </c>
      <c r="AC13" s="54">
        <f t="shared" si="13"/>
        <v>8800</v>
      </c>
      <c r="AD13" s="55">
        <f t="shared" si="11"/>
        <v>0.29543089267129957</v>
      </c>
    </row>
    <row r="14" spans="2:30" x14ac:dyDescent="0.25">
      <c r="B14" s="403"/>
      <c r="C14" s="296" t="s">
        <v>165</v>
      </c>
      <c r="D14" s="290">
        <v>0</v>
      </c>
      <c r="E14" s="6">
        <f t="shared" si="0"/>
        <v>0</v>
      </c>
      <c r="F14" s="5">
        <v>0</v>
      </c>
      <c r="G14" s="6">
        <f t="shared" si="1"/>
        <v>0</v>
      </c>
      <c r="H14" s="5">
        <v>0</v>
      </c>
      <c r="I14" s="6">
        <f t="shared" si="2"/>
        <v>0</v>
      </c>
      <c r="J14" s="5">
        <v>0</v>
      </c>
      <c r="K14" s="6">
        <f t="shared" si="3"/>
        <v>0</v>
      </c>
      <c r="L14" s="5">
        <v>0</v>
      </c>
      <c r="M14" s="6">
        <f t="shared" si="4"/>
        <v>0</v>
      </c>
      <c r="N14" s="5">
        <v>0</v>
      </c>
      <c r="O14" s="6">
        <f t="shared" si="5"/>
        <v>0</v>
      </c>
      <c r="P14" s="5">
        <v>0</v>
      </c>
      <c r="Q14" s="6">
        <f t="shared" si="6"/>
        <v>0</v>
      </c>
      <c r="R14" s="5">
        <v>0</v>
      </c>
      <c r="S14" s="6">
        <f t="shared" si="7"/>
        <v>0</v>
      </c>
      <c r="T14" s="5">
        <v>0</v>
      </c>
      <c r="U14" s="6">
        <f t="shared" si="12"/>
        <v>0</v>
      </c>
      <c r="V14" s="5">
        <v>0</v>
      </c>
      <c r="W14" s="6">
        <f t="shared" si="8"/>
        <v>0</v>
      </c>
      <c r="X14" s="5">
        <v>0</v>
      </c>
      <c r="Y14" s="6">
        <f t="shared" si="9"/>
        <v>0</v>
      </c>
      <c r="Z14" s="5">
        <v>0</v>
      </c>
      <c r="AA14" s="57">
        <f t="shared" si="10"/>
        <v>0</v>
      </c>
      <c r="AC14" s="56">
        <f t="shared" si="13"/>
        <v>0</v>
      </c>
      <c r="AD14" s="57">
        <f t="shared" si="11"/>
        <v>0</v>
      </c>
    </row>
    <row r="15" spans="2:30" x14ac:dyDescent="0.25">
      <c r="B15" s="403"/>
      <c r="C15" s="296" t="s">
        <v>31</v>
      </c>
      <c r="D15" s="290">
        <v>0</v>
      </c>
      <c r="E15" s="6">
        <f t="shared" si="0"/>
        <v>0</v>
      </c>
      <c r="F15" s="5">
        <v>0</v>
      </c>
      <c r="G15" s="6">
        <f t="shared" si="1"/>
        <v>0</v>
      </c>
      <c r="H15" s="5">
        <v>0</v>
      </c>
      <c r="I15" s="6">
        <f t="shared" si="2"/>
        <v>0</v>
      </c>
      <c r="J15" s="5">
        <v>0</v>
      </c>
      <c r="K15" s="6">
        <f t="shared" si="3"/>
        <v>0</v>
      </c>
      <c r="L15" s="5">
        <v>0</v>
      </c>
      <c r="M15" s="6">
        <f t="shared" si="4"/>
        <v>0</v>
      </c>
      <c r="N15" s="5">
        <v>0</v>
      </c>
      <c r="O15" s="6">
        <f t="shared" si="5"/>
        <v>0</v>
      </c>
      <c r="P15" s="5">
        <v>0</v>
      </c>
      <c r="Q15" s="6">
        <f t="shared" si="6"/>
        <v>0</v>
      </c>
      <c r="R15" s="5">
        <v>0</v>
      </c>
      <c r="S15" s="6">
        <f t="shared" si="7"/>
        <v>0</v>
      </c>
      <c r="T15" s="5">
        <v>0</v>
      </c>
      <c r="U15" s="6">
        <f t="shared" si="12"/>
        <v>0</v>
      </c>
      <c r="V15" s="5">
        <v>0</v>
      </c>
      <c r="W15" s="6">
        <f t="shared" si="8"/>
        <v>0</v>
      </c>
      <c r="X15" s="5">
        <v>0</v>
      </c>
      <c r="Y15" s="6">
        <f t="shared" si="9"/>
        <v>0</v>
      </c>
      <c r="Z15" s="5">
        <v>0</v>
      </c>
      <c r="AA15" s="57">
        <f t="shared" si="10"/>
        <v>0</v>
      </c>
      <c r="AC15" s="56">
        <f t="shared" si="13"/>
        <v>0</v>
      </c>
      <c r="AD15" s="57">
        <f t="shared" si="11"/>
        <v>0</v>
      </c>
    </row>
    <row r="16" spans="2:30" x14ac:dyDescent="0.25">
      <c r="B16" s="403"/>
      <c r="C16" s="296" t="s">
        <v>4</v>
      </c>
      <c r="D16" s="290">
        <v>0</v>
      </c>
      <c r="E16" s="6">
        <f t="shared" si="0"/>
        <v>0</v>
      </c>
      <c r="F16" s="5">
        <v>0</v>
      </c>
      <c r="G16" s="6">
        <f t="shared" si="1"/>
        <v>0</v>
      </c>
      <c r="H16" s="5">
        <v>0</v>
      </c>
      <c r="I16" s="6">
        <f t="shared" si="2"/>
        <v>0</v>
      </c>
      <c r="J16" s="5">
        <v>0</v>
      </c>
      <c r="K16" s="6">
        <f t="shared" si="3"/>
        <v>0</v>
      </c>
      <c r="L16" s="5">
        <v>0</v>
      </c>
      <c r="M16" s="6">
        <f t="shared" si="4"/>
        <v>0</v>
      </c>
      <c r="N16" s="5">
        <v>0</v>
      </c>
      <c r="O16" s="6">
        <f t="shared" si="5"/>
        <v>0</v>
      </c>
      <c r="P16" s="5">
        <v>0</v>
      </c>
      <c r="Q16" s="6">
        <f t="shared" si="6"/>
        <v>0</v>
      </c>
      <c r="R16" s="5">
        <v>0</v>
      </c>
      <c r="S16" s="6">
        <f t="shared" si="7"/>
        <v>0</v>
      </c>
      <c r="T16" s="5">
        <v>0</v>
      </c>
      <c r="U16" s="6">
        <f t="shared" si="12"/>
        <v>0</v>
      </c>
      <c r="V16" s="5">
        <v>0</v>
      </c>
      <c r="W16" s="6">
        <f t="shared" si="8"/>
        <v>0</v>
      </c>
      <c r="X16" s="5">
        <v>0</v>
      </c>
      <c r="Y16" s="6">
        <f t="shared" si="9"/>
        <v>0</v>
      </c>
      <c r="Z16" s="5">
        <v>0</v>
      </c>
      <c r="AA16" s="57">
        <f t="shared" si="10"/>
        <v>0</v>
      </c>
      <c r="AC16" s="56">
        <f t="shared" si="13"/>
        <v>0</v>
      </c>
      <c r="AD16" s="57">
        <f t="shared" si="11"/>
        <v>0</v>
      </c>
    </row>
    <row r="17" spans="2:31" x14ac:dyDescent="0.25">
      <c r="B17" s="403"/>
      <c r="C17" s="296" t="s">
        <v>5</v>
      </c>
      <c r="D17" s="290">
        <v>0</v>
      </c>
      <c r="E17" s="6">
        <f t="shared" si="0"/>
        <v>0</v>
      </c>
      <c r="F17" s="5">
        <v>0</v>
      </c>
      <c r="G17" s="6">
        <f t="shared" si="1"/>
        <v>0</v>
      </c>
      <c r="H17" s="5">
        <v>0</v>
      </c>
      <c r="I17" s="6">
        <f t="shared" si="2"/>
        <v>0</v>
      </c>
      <c r="J17" s="5">
        <v>0</v>
      </c>
      <c r="K17" s="6">
        <f t="shared" si="3"/>
        <v>0</v>
      </c>
      <c r="L17" s="5">
        <v>0</v>
      </c>
      <c r="M17" s="6">
        <f t="shared" si="4"/>
        <v>0</v>
      </c>
      <c r="N17" s="5">
        <v>0</v>
      </c>
      <c r="O17" s="6">
        <f t="shared" si="5"/>
        <v>0</v>
      </c>
      <c r="P17" s="5">
        <v>0</v>
      </c>
      <c r="Q17" s="6">
        <f t="shared" si="6"/>
        <v>0</v>
      </c>
      <c r="R17" s="5">
        <v>0</v>
      </c>
      <c r="S17" s="6">
        <f t="shared" si="7"/>
        <v>0</v>
      </c>
      <c r="T17" s="5">
        <v>0</v>
      </c>
      <c r="U17" s="6">
        <f t="shared" si="12"/>
        <v>0</v>
      </c>
      <c r="V17" s="5">
        <v>0</v>
      </c>
      <c r="W17" s="6">
        <f t="shared" si="8"/>
        <v>0</v>
      </c>
      <c r="X17" s="5">
        <v>0</v>
      </c>
      <c r="Y17" s="6">
        <f t="shared" si="9"/>
        <v>0</v>
      </c>
      <c r="Z17" s="5">
        <v>0</v>
      </c>
      <c r="AA17" s="57">
        <f t="shared" si="10"/>
        <v>0</v>
      </c>
      <c r="AC17" s="56">
        <f t="shared" si="13"/>
        <v>0</v>
      </c>
      <c r="AD17" s="57">
        <f t="shared" si="11"/>
        <v>0</v>
      </c>
    </row>
    <row r="18" spans="2:31" x14ac:dyDescent="0.25">
      <c r="B18" s="403"/>
      <c r="C18" s="296" t="s">
        <v>136</v>
      </c>
      <c r="D18" s="290">
        <v>0</v>
      </c>
      <c r="E18" s="6">
        <f t="shared" si="0"/>
        <v>0</v>
      </c>
      <c r="F18" s="5">
        <v>0</v>
      </c>
      <c r="G18" s="6">
        <f t="shared" si="1"/>
        <v>0</v>
      </c>
      <c r="H18" s="5">
        <v>0</v>
      </c>
      <c r="I18" s="6">
        <f t="shared" si="2"/>
        <v>0</v>
      </c>
      <c r="J18" s="5">
        <v>0</v>
      </c>
      <c r="K18" s="6">
        <f t="shared" si="3"/>
        <v>0</v>
      </c>
      <c r="L18" s="5">
        <v>0</v>
      </c>
      <c r="M18" s="6">
        <f t="shared" si="4"/>
        <v>0</v>
      </c>
      <c r="N18" s="5">
        <v>0</v>
      </c>
      <c r="O18" s="6">
        <f t="shared" si="5"/>
        <v>0</v>
      </c>
      <c r="P18" s="5">
        <v>0</v>
      </c>
      <c r="Q18" s="6">
        <f t="shared" si="6"/>
        <v>0</v>
      </c>
      <c r="R18" s="5">
        <v>0</v>
      </c>
      <c r="S18" s="6">
        <f t="shared" si="7"/>
        <v>0</v>
      </c>
      <c r="T18" s="5">
        <v>0</v>
      </c>
      <c r="U18" s="6">
        <f t="shared" si="12"/>
        <v>0</v>
      </c>
      <c r="V18" s="5">
        <v>0</v>
      </c>
      <c r="W18" s="6">
        <f t="shared" si="8"/>
        <v>0</v>
      </c>
      <c r="X18" s="5">
        <v>0</v>
      </c>
      <c r="Y18" s="6">
        <f t="shared" si="9"/>
        <v>0</v>
      </c>
      <c r="Z18" s="5">
        <v>0</v>
      </c>
      <c r="AA18" s="57">
        <f t="shared" si="10"/>
        <v>0</v>
      </c>
      <c r="AC18" s="56">
        <f t="shared" si="13"/>
        <v>0</v>
      </c>
      <c r="AD18" s="57">
        <f t="shared" si="11"/>
        <v>0</v>
      </c>
      <c r="AE18" s="129"/>
    </row>
    <row r="19" spans="2:31" x14ac:dyDescent="0.25">
      <c r="B19" s="403"/>
      <c r="C19" s="296" t="s">
        <v>137</v>
      </c>
      <c r="D19" s="290">
        <v>0</v>
      </c>
      <c r="E19" s="6">
        <f t="shared" si="0"/>
        <v>0</v>
      </c>
      <c r="F19" s="5">
        <v>0</v>
      </c>
      <c r="G19" s="6">
        <f t="shared" si="1"/>
        <v>0</v>
      </c>
      <c r="H19" s="5">
        <v>0</v>
      </c>
      <c r="I19" s="6">
        <f t="shared" si="2"/>
        <v>0</v>
      </c>
      <c r="J19" s="5">
        <v>0</v>
      </c>
      <c r="K19" s="6">
        <f t="shared" si="3"/>
        <v>0</v>
      </c>
      <c r="L19" s="5">
        <v>0</v>
      </c>
      <c r="M19" s="6">
        <f t="shared" si="4"/>
        <v>0</v>
      </c>
      <c r="N19" s="5">
        <v>0</v>
      </c>
      <c r="O19" s="6">
        <f t="shared" si="5"/>
        <v>0</v>
      </c>
      <c r="P19" s="5">
        <v>0</v>
      </c>
      <c r="Q19" s="6">
        <f t="shared" si="6"/>
        <v>0</v>
      </c>
      <c r="R19" s="5">
        <v>0</v>
      </c>
      <c r="S19" s="6">
        <f t="shared" si="7"/>
        <v>0</v>
      </c>
      <c r="T19" s="5">
        <v>0</v>
      </c>
      <c r="U19" s="6">
        <f t="shared" si="12"/>
        <v>0</v>
      </c>
      <c r="V19" s="5">
        <v>0</v>
      </c>
      <c r="W19" s="6">
        <f t="shared" si="8"/>
        <v>0</v>
      </c>
      <c r="X19" s="5">
        <v>0</v>
      </c>
      <c r="Y19" s="6">
        <f t="shared" si="9"/>
        <v>0</v>
      </c>
      <c r="Z19" s="5">
        <v>0</v>
      </c>
      <c r="AA19" s="57">
        <f t="shared" si="10"/>
        <v>0</v>
      </c>
      <c r="AC19" s="56">
        <f t="shared" si="13"/>
        <v>0</v>
      </c>
      <c r="AD19" s="57">
        <f t="shared" si="11"/>
        <v>0</v>
      </c>
    </row>
    <row r="20" spans="2:31" x14ac:dyDescent="0.25">
      <c r="B20" s="403"/>
      <c r="C20" s="296" t="s">
        <v>138</v>
      </c>
      <c r="D20" s="290">
        <v>0</v>
      </c>
      <c r="E20" s="6">
        <f t="shared" si="0"/>
        <v>0</v>
      </c>
      <c r="F20" s="5">
        <v>0</v>
      </c>
      <c r="G20" s="6">
        <f t="shared" si="1"/>
        <v>0</v>
      </c>
      <c r="H20" s="5">
        <v>0</v>
      </c>
      <c r="I20" s="6">
        <f t="shared" si="2"/>
        <v>0</v>
      </c>
      <c r="J20" s="5">
        <v>0</v>
      </c>
      <c r="K20" s="6">
        <f t="shared" si="3"/>
        <v>0</v>
      </c>
      <c r="L20" s="5">
        <v>0</v>
      </c>
      <c r="M20" s="6">
        <f t="shared" si="4"/>
        <v>0</v>
      </c>
      <c r="N20" s="5">
        <v>0</v>
      </c>
      <c r="O20" s="6">
        <f t="shared" si="5"/>
        <v>0</v>
      </c>
      <c r="P20" s="5">
        <v>0</v>
      </c>
      <c r="Q20" s="6">
        <f t="shared" si="6"/>
        <v>0</v>
      </c>
      <c r="R20" s="5">
        <v>0</v>
      </c>
      <c r="S20" s="6">
        <f t="shared" si="7"/>
        <v>0</v>
      </c>
      <c r="T20" s="5">
        <v>0</v>
      </c>
      <c r="U20" s="6">
        <f t="shared" si="12"/>
        <v>0</v>
      </c>
      <c r="V20" s="5">
        <v>0</v>
      </c>
      <c r="W20" s="6">
        <f t="shared" si="8"/>
        <v>0</v>
      </c>
      <c r="X20" s="5">
        <v>0</v>
      </c>
      <c r="Y20" s="6">
        <f t="shared" si="9"/>
        <v>0</v>
      </c>
      <c r="Z20" s="5">
        <v>0</v>
      </c>
      <c r="AA20" s="57">
        <f t="shared" si="10"/>
        <v>0</v>
      </c>
      <c r="AC20" s="56">
        <f t="shared" si="13"/>
        <v>0</v>
      </c>
      <c r="AD20" s="57">
        <f t="shared" si="11"/>
        <v>0</v>
      </c>
    </row>
    <row r="21" spans="2:31" x14ac:dyDescent="0.25">
      <c r="B21" s="403"/>
      <c r="C21" s="296" t="s">
        <v>6</v>
      </c>
      <c r="D21" s="290">
        <v>0</v>
      </c>
      <c r="E21" s="6">
        <f t="shared" si="0"/>
        <v>0</v>
      </c>
      <c r="F21" s="5">
        <v>0</v>
      </c>
      <c r="G21" s="6">
        <f t="shared" si="1"/>
        <v>0</v>
      </c>
      <c r="H21" s="5">
        <v>0</v>
      </c>
      <c r="I21" s="6">
        <f t="shared" si="2"/>
        <v>0</v>
      </c>
      <c r="J21" s="5">
        <v>0</v>
      </c>
      <c r="K21" s="6">
        <f t="shared" si="3"/>
        <v>0</v>
      </c>
      <c r="L21" s="5">
        <v>0</v>
      </c>
      <c r="M21" s="6">
        <f t="shared" si="4"/>
        <v>0</v>
      </c>
      <c r="N21" s="5">
        <v>0</v>
      </c>
      <c r="O21" s="6">
        <f t="shared" si="5"/>
        <v>0</v>
      </c>
      <c r="P21" s="5">
        <v>0</v>
      </c>
      <c r="Q21" s="6">
        <f t="shared" si="6"/>
        <v>0</v>
      </c>
      <c r="R21" s="5">
        <v>0</v>
      </c>
      <c r="S21" s="6">
        <f t="shared" si="7"/>
        <v>0</v>
      </c>
      <c r="T21" s="5">
        <v>0</v>
      </c>
      <c r="U21" s="6">
        <f t="shared" si="12"/>
        <v>0</v>
      </c>
      <c r="V21" s="5">
        <v>0</v>
      </c>
      <c r="W21" s="6">
        <f t="shared" si="8"/>
        <v>0</v>
      </c>
      <c r="X21" s="5">
        <v>0</v>
      </c>
      <c r="Y21" s="6">
        <f t="shared" si="9"/>
        <v>0</v>
      </c>
      <c r="Z21" s="5">
        <v>0</v>
      </c>
      <c r="AA21" s="57">
        <f t="shared" si="10"/>
        <v>0</v>
      </c>
      <c r="AC21" s="56">
        <f t="shared" si="13"/>
        <v>0</v>
      </c>
      <c r="AD21" s="57">
        <f t="shared" si="11"/>
        <v>0</v>
      </c>
    </row>
    <row r="22" spans="2:31" x14ac:dyDescent="0.25">
      <c r="B22" s="403"/>
      <c r="C22" s="296" t="s">
        <v>27</v>
      </c>
      <c r="D22" s="290">
        <v>0</v>
      </c>
      <c r="E22" s="6">
        <f t="shared" si="0"/>
        <v>0</v>
      </c>
      <c r="F22" s="5">
        <v>0</v>
      </c>
      <c r="G22" s="6">
        <f t="shared" si="1"/>
        <v>0</v>
      </c>
      <c r="H22" s="5">
        <v>0</v>
      </c>
      <c r="I22" s="6">
        <f t="shared" si="2"/>
        <v>0</v>
      </c>
      <c r="J22" s="5">
        <v>0</v>
      </c>
      <c r="K22" s="6">
        <f t="shared" si="3"/>
        <v>0</v>
      </c>
      <c r="L22" s="5">
        <v>0</v>
      </c>
      <c r="M22" s="6">
        <f t="shared" si="4"/>
        <v>0</v>
      </c>
      <c r="N22" s="5">
        <v>0</v>
      </c>
      <c r="O22" s="6">
        <f t="shared" si="5"/>
        <v>0</v>
      </c>
      <c r="P22" s="5">
        <v>0</v>
      </c>
      <c r="Q22" s="6">
        <f t="shared" si="6"/>
        <v>0</v>
      </c>
      <c r="R22" s="5">
        <v>0</v>
      </c>
      <c r="S22" s="6">
        <f t="shared" si="7"/>
        <v>0</v>
      </c>
      <c r="T22" s="5">
        <v>0</v>
      </c>
      <c r="U22" s="6">
        <f t="shared" si="12"/>
        <v>0</v>
      </c>
      <c r="V22" s="5">
        <v>0</v>
      </c>
      <c r="W22" s="6">
        <f t="shared" si="8"/>
        <v>0</v>
      </c>
      <c r="X22" s="5">
        <v>0</v>
      </c>
      <c r="Y22" s="6">
        <f t="shared" si="9"/>
        <v>0</v>
      </c>
      <c r="Z22" s="5">
        <v>0</v>
      </c>
      <c r="AA22" s="57">
        <f t="shared" si="10"/>
        <v>0</v>
      </c>
      <c r="AC22" s="56">
        <f t="shared" si="13"/>
        <v>0</v>
      </c>
      <c r="AD22" s="57">
        <f t="shared" si="11"/>
        <v>0</v>
      </c>
    </row>
    <row r="23" spans="2:31" x14ac:dyDescent="0.25">
      <c r="B23" s="403"/>
      <c r="C23" s="296" t="s">
        <v>140</v>
      </c>
      <c r="D23" s="290">
        <v>0</v>
      </c>
      <c r="E23" s="6">
        <f t="shared" si="0"/>
        <v>0</v>
      </c>
      <c r="F23" s="5">
        <v>0</v>
      </c>
      <c r="G23" s="6">
        <f t="shared" si="1"/>
        <v>0</v>
      </c>
      <c r="H23" s="5">
        <v>0</v>
      </c>
      <c r="I23" s="6">
        <f t="shared" si="2"/>
        <v>0</v>
      </c>
      <c r="J23" s="5">
        <v>0</v>
      </c>
      <c r="K23" s="6">
        <f t="shared" si="3"/>
        <v>0</v>
      </c>
      <c r="L23" s="5">
        <v>0</v>
      </c>
      <c r="M23" s="6">
        <f t="shared" si="4"/>
        <v>0</v>
      </c>
      <c r="N23" s="5">
        <v>0</v>
      </c>
      <c r="O23" s="6">
        <f t="shared" si="5"/>
        <v>0</v>
      </c>
      <c r="P23" s="5">
        <v>0</v>
      </c>
      <c r="Q23" s="6">
        <f t="shared" si="6"/>
        <v>0</v>
      </c>
      <c r="R23" s="5">
        <v>0</v>
      </c>
      <c r="S23" s="6">
        <f t="shared" si="7"/>
        <v>0</v>
      </c>
      <c r="T23" s="5">
        <v>0</v>
      </c>
      <c r="U23" s="6">
        <f t="shared" si="12"/>
        <v>0</v>
      </c>
      <c r="V23" s="5">
        <v>0</v>
      </c>
      <c r="W23" s="6">
        <f t="shared" si="8"/>
        <v>0</v>
      </c>
      <c r="X23" s="5">
        <v>0</v>
      </c>
      <c r="Y23" s="6">
        <f t="shared" si="9"/>
        <v>0</v>
      </c>
      <c r="Z23" s="5">
        <v>0</v>
      </c>
      <c r="AA23" s="57">
        <f t="shared" si="10"/>
        <v>0</v>
      </c>
      <c r="AC23" s="56">
        <f t="shared" si="13"/>
        <v>0</v>
      </c>
      <c r="AD23" s="57">
        <f t="shared" si="11"/>
        <v>0</v>
      </c>
    </row>
    <row r="24" spans="2:31" x14ac:dyDescent="0.25">
      <c r="B24" s="403"/>
      <c r="C24" s="296" t="s">
        <v>28</v>
      </c>
      <c r="D24" s="290">
        <v>0</v>
      </c>
      <c r="E24" s="6">
        <f t="shared" si="0"/>
        <v>0</v>
      </c>
      <c r="F24" s="5">
        <v>0</v>
      </c>
      <c r="G24" s="6">
        <f t="shared" si="1"/>
        <v>0</v>
      </c>
      <c r="H24" s="5">
        <v>0</v>
      </c>
      <c r="I24" s="6">
        <f t="shared" si="2"/>
        <v>0</v>
      </c>
      <c r="J24" s="5">
        <v>0</v>
      </c>
      <c r="K24" s="6">
        <f t="shared" si="3"/>
        <v>0</v>
      </c>
      <c r="L24" s="5">
        <v>0</v>
      </c>
      <c r="M24" s="6">
        <f t="shared" si="4"/>
        <v>0</v>
      </c>
      <c r="N24" s="5">
        <v>0</v>
      </c>
      <c r="O24" s="6">
        <f t="shared" si="5"/>
        <v>0</v>
      </c>
      <c r="P24" s="5">
        <v>0</v>
      </c>
      <c r="Q24" s="6">
        <f t="shared" si="6"/>
        <v>0</v>
      </c>
      <c r="R24" s="5">
        <v>0</v>
      </c>
      <c r="S24" s="6">
        <f t="shared" si="7"/>
        <v>0</v>
      </c>
      <c r="T24" s="5">
        <v>0</v>
      </c>
      <c r="U24" s="6">
        <f t="shared" si="12"/>
        <v>0</v>
      </c>
      <c r="V24" s="5">
        <v>0</v>
      </c>
      <c r="W24" s="6">
        <f t="shared" si="8"/>
        <v>0</v>
      </c>
      <c r="X24" s="5">
        <v>0</v>
      </c>
      <c r="Y24" s="6">
        <f t="shared" si="9"/>
        <v>0</v>
      </c>
      <c r="Z24" s="5">
        <v>0</v>
      </c>
      <c r="AA24" s="57">
        <f t="shared" si="10"/>
        <v>0</v>
      </c>
      <c r="AC24" s="56">
        <f t="shared" si="13"/>
        <v>0</v>
      </c>
      <c r="AD24" s="57">
        <f t="shared" si="11"/>
        <v>0</v>
      </c>
    </row>
    <row r="25" spans="2:31" x14ac:dyDescent="0.25">
      <c r="B25" s="403"/>
      <c r="C25" s="296" t="s">
        <v>141</v>
      </c>
      <c r="D25" s="290">
        <v>0</v>
      </c>
      <c r="E25" s="6">
        <f t="shared" si="0"/>
        <v>0</v>
      </c>
      <c r="F25" s="5">
        <v>0</v>
      </c>
      <c r="G25" s="6">
        <f t="shared" si="1"/>
        <v>0</v>
      </c>
      <c r="H25" s="5">
        <v>0</v>
      </c>
      <c r="I25" s="6">
        <f t="shared" si="2"/>
        <v>0</v>
      </c>
      <c r="J25" s="5">
        <v>0</v>
      </c>
      <c r="K25" s="6">
        <f t="shared" si="3"/>
        <v>0</v>
      </c>
      <c r="L25" s="5">
        <v>0</v>
      </c>
      <c r="M25" s="6">
        <f t="shared" si="4"/>
        <v>0</v>
      </c>
      <c r="N25" s="5">
        <v>0</v>
      </c>
      <c r="O25" s="6">
        <f t="shared" si="5"/>
        <v>0</v>
      </c>
      <c r="P25" s="5">
        <v>0</v>
      </c>
      <c r="Q25" s="6">
        <f t="shared" si="6"/>
        <v>0</v>
      </c>
      <c r="R25" s="5">
        <v>0</v>
      </c>
      <c r="S25" s="6">
        <f t="shared" si="7"/>
        <v>0</v>
      </c>
      <c r="T25" s="5">
        <v>0</v>
      </c>
      <c r="U25" s="6">
        <f t="shared" si="12"/>
        <v>0</v>
      </c>
      <c r="V25" s="5">
        <v>0</v>
      </c>
      <c r="W25" s="6">
        <f t="shared" si="8"/>
        <v>0</v>
      </c>
      <c r="X25" s="5">
        <v>0</v>
      </c>
      <c r="Y25" s="6">
        <f t="shared" si="9"/>
        <v>0</v>
      </c>
      <c r="Z25" s="5">
        <v>0</v>
      </c>
      <c r="AA25" s="57">
        <f t="shared" si="10"/>
        <v>0</v>
      </c>
      <c r="AC25" s="56">
        <f t="shared" si="13"/>
        <v>0</v>
      </c>
      <c r="AD25" s="57">
        <f t="shared" si="11"/>
        <v>0</v>
      </c>
    </row>
    <row r="26" spans="2:31" x14ac:dyDescent="0.25">
      <c r="B26" s="403"/>
      <c r="C26" s="296" t="s">
        <v>142</v>
      </c>
      <c r="D26" s="290">
        <v>0</v>
      </c>
      <c r="E26" s="6">
        <f t="shared" si="0"/>
        <v>0</v>
      </c>
      <c r="F26" s="5">
        <v>0</v>
      </c>
      <c r="G26" s="6">
        <f t="shared" si="1"/>
        <v>0</v>
      </c>
      <c r="H26" s="5">
        <v>0</v>
      </c>
      <c r="I26" s="6">
        <f t="shared" si="2"/>
        <v>0</v>
      </c>
      <c r="J26" s="5">
        <v>0</v>
      </c>
      <c r="K26" s="6">
        <f t="shared" si="3"/>
        <v>0</v>
      </c>
      <c r="L26" s="5">
        <v>0</v>
      </c>
      <c r="M26" s="6">
        <f t="shared" si="4"/>
        <v>0</v>
      </c>
      <c r="N26" s="5">
        <v>0</v>
      </c>
      <c r="O26" s="6">
        <f t="shared" si="5"/>
        <v>0</v>
      </c>
      <c r="P26" s="5">
        <v>0</v>
      </c>
      <c r="Q26" s="6">
        <f t="shared" si="6"/>
        <v>0</v>
      </c>
      <c r="R26" s="5">
        <v>0</v>
      </c>
      <c r="S26" s="6">
        <f t="shared" si="7"/>
        <v>0</v>
      </c>
      <c r="T26" s="5">
        <v>0</v>
      </c>
      <c r="U26" s="6">
        <f t="shared" si="12"/>
        <v>0</v>
      </c>
      <c r="V26" s="5">
        <v>0</v>
      </c>
      <c r="W26" s="6">
        <f t="shared" si="8"/>
        <v>0</v>
      </c>
      <c r="X26" s="5">
        <v>0</v>
      </c>
      <c r="Y26" s="6">
        <f t="shared" si="9"/>
        <v>0</v>
      </c>
      <c r="Z26" s="5">
        <v>0</v>
      </c>
      <c r="AA26" s="57">
        <f t="shared" si="10"/>
        <v>0</v>
      </c>
      <c r="AC26" s="56">
        <f t="shared" si="13"/>
        <v>0</v>
      </c>
      <c r="AD26" s="57">
        <f t="shared" si="11"/>
        <v>0</v>
      </c>
    </row>
    <row r="27" spans="2:31" x14ac:dyDescent="0.25">
      <c r="B27" s="403"/>
      <c r="C27" s="296" t="s">
        <v>29</v>
      </c>
      <c r="D27" s="290">
        <v>0</v>
      </c>
      <c r="E27" s="6">
        <f t="shared" si="0"/>
        <v>0</v>
      </c>
      <c r="F27" s="5">
        <v>0</v>
      </c>
      <c r="G27" s="6">
        <f t="shared" si="1"/>
        <v>0</v>
      </c>
      <c r="H27" s="5">
        <v>0</v>
      </c>
      <c r="I27" s="6">
        <f t="shared" si="2"/>
        <v>0</v>
      </c>
      <c r="J27" s="5">
        <v>0</v>
      </c>
      <c r="K27" s="6">
        <f t="shared" si="3"/>
        <v>0</v>
      </c>
      <c r="L27" s="5">
        <v>0</v>
      </c>
      <c r="M27" s="6">
        <f t="shared" si="4"/>
        <v>0</v>
      </c>
      <c r="N27" s="5">
        <v>0</v>
      </c>
      <c r="O27" s="6">
        <f t="shared" si="5"/>
        <v>0</v>
      </c>
      <c r="P27" s="5">
        <v>0</v>
      </c>
      <c r="Q27" s="6">
        <f t="shared" si="6"/>
        <v>0</v>
      </c>
      <c r="R27" s="5">
        <v>0</v>
      </c>
      <c r="S27" s="6">
        <f t="shared" si="7"/>
        <v>0</v>
      </c>
      <c r="T27" s="5">
        <v>0</v>
      </c>
      <c r="U27" s="6">
        <f t="shared" si="12"/>
        <v>0</v>
      </c>
      <c r="V27" s="5">
        <v>0</v>
      </c>
      <c r="W27" s="6">
        <f t="shared" si="8"/>
        <v>0</v>
      </c>
      <c r="X27" s="5">
        <v>0</v>
      </c>
      <c r="Y27" s="6">
        <f t="shared" si="9"/>
        <v>0</v>
      </c>
      <c r="Z27" s="5">
        <v>0</v>
      </c>
      <c r="AA27" s="57">
        <f t="shared" si="10"/>
        <v>0</v>
      </c>
      <c r="AC27" s="56">
        <f t="shared" si="13"/>
        <v>0</v>
      </c>
      <c r="AD27" s="57">
        <f t="shared" si="11"/>
        <v>0</v>
      </c>
    </row>
    <row r="28" spans="2:31" x14ac:dyDescent="0.25">
      <c r="B28" s="403"/>
      <c r="C28" s="296" t="s">
        <v>117</v>
      </c>
      <c r="D28" s="290">
        <v>0</v>
      </c>
      <c r="E28" s="6">
        <f t="shared" si="0"/>
        <v>0</v>
      </c>
      <c r="F28" s="5">
        <v>0</v>
      </c>
      <c r="G28" s="6">
        <f t="shared" si="1"/>
        <v>0</v>
      </c>
      <c r="H28" s="5">
        <v>0</v>
      </c>
      <c r="I28" s="6">
        <f t="shared" si="2"/>
        <v>0</v>
      </c>
      <c r="J28" s="5">
        <v>0</v>
      </c>
      <c r="K28" s="6">
        <f t="shared" si="3"/>
        <v>0</v>
      </c>
      <c r="L28" s="5">
        <v>0</v>
      </c>
      <c r="M28" s="6">
        <f t="shared" si="4"/>
        <v>0</v>
      </c>
      <c r="N28" s="5">
        <v>0</v>
      </c>
      <c r="O28" s="6">
        <f t="shared" si="5"/>
        <v>0</v>
      </c>
      <c r="P28" s="5">
        <v>0</v>
      </c>
      <c r="Q28" s="6">
        <f t="shared" si="6"/>
        <v>0</v>
      </c>
      <c r="R28" s="5">
        <v>0</v>
      </c>
      <c r="S28" s="6">
        <f t="shared" si="7"/>
        <v>0</v>
      </c>
      <c r="T28" s="5">
        <v>0</v>
      </c>
      <c r="U28" s="6">
        <f t="shared" si="12"/>
        <v>0</v>
      </c>
      <c r="V28" s="5">
        <v>0</v>
      </c>
      <c r="W28" s="6">
        <f t="shared" si="8"/>
        <v>0</v>
      </c>
      <c r="X28" s="5">
        <v>0</v>
      </c>
      <c r="Y28" s="6">
        <f t="shared" si="9"/>
        <v>0</v>
      </c>
      <c r="Z28" s="5">
        <v>0</v>
      </c>
      <c r="AA28" s="57">
        <f t="shared" si="10"/>
        <v>0</v>
      </c>
      <c r="AC28" s="56">
        <f t="shared" si="13"/>
        <v>0</v>
      </c>
      <c r="AD28" s="57">
        <f t="shared" si="11"/>
        <v>0</v>
      </c>
    </row>
    <row r="29" spans="2:31" x14ac:dyDescent="0.25">
      <c r="B29" s="403"/>
      <c r="C29" s="296" t="s">
        <v>30</v>
      </c>
      <c r="D29" s="290">
        <v>0</v>
      </c>
      <c r="E29" s="6">
        <f t="shared" si="0"/>
        <v>0</v>
      </c>
      <c r="F29" s="5">
        <v>0</v>
      </c>
      <c r="G29" s="6">
        <f t="shared" si="1"/>
        <v>0</v>
      </c>
      <c r="H29" s="5">
        <v>0</v>
      </c>
      <c r="I29" s="6">
        <f t="shared" si="2"/>
        <v>0</v>
      </c>
      <c r="J29" s="5">
        <v>0</v>
      </c>
      <c r="K29" s="6">
        <f t="shared" si="3"/>
        <v>0</v>
      </c>
      <c r="L29" s="5">
        <v>0</v>
      </c>
      <c r="M29" s="6">
        <f t="shared" si="4"/>
        <v>0</v>
      </c>
      <c r="N29" s="5">
        <v>0</v>
      </c>
      <c r="O29" s="6">
        <f t="shared" si="5"/>
        <v>0</v>
      </c>
      <c r="P29" s="5">
        <v>0</v>
      </c>
      <c r="Q29" s="6">
        <f t="shared" si="6"/>
        <v>0</v>
      </c>
      <c r="R29" s="5">
        <v>0</v>
      </c>
      <c r="S29" s="6">
        <f t="shared" si="7"/>
        <v>0</v>
      </c>
      <c r="T29" s="5">
        <v>0</v>
      </c>
      <c r="U29" s="6">
        <f t="shared" si="12"/>
        <v>0</v>
      </c>
      <c r="V29" s="5">
        <v>0</v>
      </c>
      <c r="W29" s="6">
        <f t="shared" si="8"/>
        <v>0</v>
      </c>
      <c r="X29" s="5">
        <v>0</v>
      </c>
      <c r="Y29" s="6">
        <f t="shared" si="9"/>
        <v>0</v>
      </c>
      <c r="Z29" s="5">
        <v>0</v>
      </c>
      <c r="AA29" s="57">
        <f t="shared" si="10"/>
        <v>0</v>
      </c>
      <c r="AC29" s="56">
        <f t="shared" si="13"/>
        <v>0</v>
      </c>
      <c r="AD29" s="57">
        <f t="shared" si="11"/>
        <v>0</v>
      </c>
    </row>
    <row r="30" spans="2:31" x14ac:dyDescent="0.25">
      <c r="B30" s="403"/>
      <c r="C30" s="297" t="s">
        <v>139</v>
      </c>
      <c r="D30" s="290">
        <v>0</v>
      </c>
      <c r="E30" s="6">
        <f t="shared" si="0"/>
        <v>0</v>
      </c>
      <c r="F30" s="5">
        <v>0</v>
      </c>
      <c r="G30" s="6">
        <f t="shared" si="1"/>
        <v>0</v>
      </c>
      <c r="H30" s="5">
        <v>0</v>
      </c>
      <c r="I30" s="6">
        <f t="shared" si="2"/>
        <v>0</v>
      </c>
      <c r="J30" s="5">
        <v>0</v>
      </c>
      <c r="K30" s="6">
        <f t="shared" si="3"/>
        <v>0</v>
      </c>
      <c r="L30" s="5">
        <v>0</v>
      </c>
      <c r="M30" s="6">
        <f t="shared" si="4"/>
        <v>0</v>
      </c>
      <c r="N30" s="5">
        <v>0</v>
      </c>
      <c r="O30" s="6">
        <f t="shared" si="5"/>
        <v>0</v>
      </c>
      <c r="P30" s="5">
        <v>0</v>
      </c>
      <c r="Q30" s="6">
        <f t="shared" si="6"/>
        <v>0</v>
      </c>
      <c r="R30" s="5">
        <v>0</v>
      </c>
      <c r="S30" s="6">
        <f t="shared" si="7"/>
        <v>0</v>
      </c>
      <c r="T30" s="5">
        <v>0</v>
      </c>
      <c r="U30" s="6">
        <f t="shared" si="12"/>
        <v>0</v>
      </c>
      <c r="V30" s="5">
        <v>0</v>
      </c>
      <c r="W30" s="6">
        <f t="shared" si="8"/>
        <v>0</v>
      </c>
      <c r="X30" s="5">
        <v>0</v>
      </c>
      <c r="Y30" s="6">
        <f t="shared" si="9"/>
        <v>0</v>
      </c>
      <c r="Z30" s="5">
        <v>0</v>
      </c>
      <c r="AA30" s="57">
        <f t="shared" si="10"/>
        <v>0</v>
      </c>
      <c r="AC30" s="56">
        <f t="shared" si="13"/>
        <v>0</v>
      </c>
      <c r="AD30" s="57">
        <f t="shared" si="11"/>
        <v>0</v>
      </c>
    </row>
    <row r="31" spans="2:31" x14ac:dyDescent="0.25">
      <c r="B31" s="403"/>
      <c r="C31" s="297" t="s">
        <v>32</v>
      </c>
      <c r="D31" s="290">
        <v>0</v>
      </c>
      <c r="E31" s="6">
        <f t="shared" si="0"/>
        <v>0</v>
      </c>
      <c r="F31" s="5">
        <v>0</v>
      </c>
      <c r="G31" s="6">
        <f t="shared" si="1"/>
        <v>0</v>
      </c>
      <c r="H31" s="5">
        <v>0</v>
      </c>
      <c r="I31" s="6">
        <f t="shared" si="2"/>
        <v>0</v>
      </c>
      <c r="J31" s="5">
        <v>0</v>
      </c>
      <c r="K31" s="6">
        <f t="shared" si="3"/>
        <v>0</v>
      </c>
      <c r="L31" s="5">
        <v>0</v>
      </c>
      <c r="M31" s="6">
        <f t="shared" si="4"/>
        <v>0</v>
      </c>
      <c r="N31" s="5">
        <v>0</v>
      </c>
      <c r="O31" s="6">
        <f t="shared" si="5"/>
        <v>0</v>
      </c>
      <c r="P31" s="5">
        <v>0</v>
      </c>
      <c r="Q31" s="6">
        <f t="shared" si="6"/>
        <v>0</v>
      </c>
      <c r="R31" s="5">
        <v>0</v>
      </c>
      <c r="S31" s="6">
        <f t="shared" si="7"/>
        <v>0</v>
      </c>
      <c r="T31" s="5">
        <v>0</v>
      </c>
      <c r="U31" s="6">
        <f t="shared" si="12"/>
        <v>0</v>
      </c>
      <c r="V31" s="5">
        <v>0</v>
      </c>
      <c r="W31" s="6">
        <f t="shared" si="8"/>
        <v>0</v>
      </c>
      <c r="X31" s="5">
        <v>0</v>
      </c>
      <c r="Y31" s="6">
        <f t="shared" si="9"/>
        <v>0</v>
      </c>
      <c r="Z31" s="5">
        <v>0</v>
      </c>
      <c r="AA31" s="57">
        <f t="shared" si="10"/>
        <v>0</v>
      </c>
      <c r="AC31" s="56">
        <f t="shared" si="13"/>
        <v>0</v>
      </c>
      <c r="AD31" s="57">
        <f t="shared" si="11"/>
        <v>0</v>
      </c>
    </row>
    <row r="32" spans="2:31" x14ac:dyDescent="0.25">
      <c r="B32" s="403"/>
      <c r="C32" s="297" t="s">
        <v>33</v>
      </c>
      <c r="D32" s="290">
        <v>0</v>
      </c>
      <c r="E32" s="6">
        <v>0</v>
      </c>
      <c r="F32" s="5">
        <v>0</v>
      </c>
      <c r="G32" s="6">
        <f t="shared" si="1"/>
        <v>0</v>
      </c>
      <c r="H32" s="5">
        <v>0</v>
      </c>
      <c r="I32" s="6">
        <f t="shared" si="2"/>
        <v>0</v>
      </c>
      <c r="J32" s="5">
        <v>0</v>
      </c>
      <c r="K32" s="6">
        <f t="shared" si="3"/>
        <v>0</v>
      </c>
      <c r="L32" s="5">
        <v>0</v>
      </c>
      <c r="M32" s="6">
        <f t="shared" si="4"/>
        <v>0</v>
      </c>
      <c r="N32" s="5">
        <v>0</v>
      </c>
      <c r="O32" s="6">
        <f t="shared" si="5"/>
        <v>0</v>
      </c>
      <c r="P32" s="5">
        <v>0</v>
      </c>
      <c r="Q32" s="6">
        <f t="shared" si="6"/>
        <v>0</v>
      </c>
      <c r="R32" s="5">
        <v>0</v>
      </c>
      <c r="S32" s="6">
        <f t="shared" si="7"/>
        <v>0</v>
      </c>
      <c r="T32" s="5">
        <v>0</v>
      </c>
      <c r="U32" s="6">
        <f t="shared" si="12"/>
        <v>0</v>
      </c>
      <c r="V32" s="5">
        <v>0</v>
      </c>
      <c r="W32" s="6">
        <f t="shared" si="8"/>
        <v>0</v>
      </c>
      <c r="X32" s="5">
        <v>0</v>
      </c>
      <c r="Y32" s="6">
        <f t="shared" si="9"/>
        <v>0</v>
      </c>
      <c r="Z32" s="5">
        <v>0</v>
      </c>
      <c r="AA32" s="57">
        <f t="shared" si="10"/>
        <v>0</v>
      </c>
      <c r="AC32" s="56">
        <f t="shared" si="13"/>
        <v>0</v>
      </c>
      <c r="AD32" s="57">
        <f t="shared" si="11"/>
        <v>0</v>
      </c>
    </row>
    <row r="33" spans="2:30" x14ac:dyDescent="0.25">
      <c r="B33" s="403"/>
      <c r="C33" s="297" t="s">
        <v>34</v>
      </c>
      <c r="D33" s="290">
        <v>0</v>
      </c>
      <c r="E33" s="64">
        <f t="shared" ref="E33:E47" si="14">D33/$D$49</f>
        <v>0</v>
      </c>
      <c r="F33" s="5">
        <v>0</v>
      </c>
      <c r="G33" s="6">
        <f t="shared" si="1"/>
        <v>0</v>
      </c>
      <c r="H33" s="5">
        <v>0</v>
      </c>
      <c r="I33" s="6">
        <f t="shared" si="2"/>
        <v>0</v>
      </c>
      <c r="J33" s="5">
        <v>0</v>
      </c>
      <c r="K33" s="6">
        <f t="shared" si="3"/>
        <v>0</v>
      </c>
      <c r="L33" s="5">
        <v>0</v>
      </c>
      <c r="M33" s="6">
        <f t="shared" si="4"/>
        <v>0</v>
      </c>
      <c r="N33" s="5">
        <v>0</v>
      </c>
      <c r="O33" s="6">
        <f t="shared" si="5"/>
        <v>0</v>
      </c>
      <c r="P33" s="5">
        <v>0</v>
      </c>
      <c r="Q33" s="6">
        <f t="shared" si="6"/>
        <v>0</v>
      </c>
      <c r="R33" s="5">
        <v>0</v>
      </c>
      <c r="S33" s="6">
        <f t="shared" si="7"/>
        <v>0</v>
      </c>
      <c r="T33" s="5">
        <v>0</v>
      </c>
      <c r="U33" s="6">
        <f t="shared" si="12"/>
        <v>0</v>
      </c>
      <c r="V33" s="5">
        <v>0</v>
      </c>
      <c r="W33" s="6">
        <f t="shared" si="8"/>
        <v>0</v>
      </c>
      <c r="X33" s="5">
        <v>0</v>
      </c>
      <c r="Y33" s="6">
        <f t="shared" si="9"/>
        <v>0</v>
      </c>
      <c r="Z33" s="5">
        <v>0</v>
      </c>
      <c r="AA33" s="57">
        <f t="shared" si="10"/>
        <v>0</v>
      </c>
      <c r="AC33" s="56">
        <f t="shared" si="13"/>
        <v>0</v>
      </c>
      <c r="AD33" s="57">
        <f t="shared" si="11"/>
        <v>0</v>
      </c>
    </row>
    <row r="34" spans="2:30" ht="14.95" thickBot="1" x14ac:dyDescent="0.3">
      <c r="B34" s="404"/>
      <c r="C34" s="298" t="s">
        <v>7</v>
      </c>
      <c r="D34" s="291">
        <v>0</v>
      </c>
      <c r="E34" s="6">
        <f t="shared" si="14"/>
        <v>0</v>
      </c>
      <c r="F34" s="7">
        <v>0</v>
      </c>
      <c r="G34" s="6">
        <f t="shared" si="1"/>
        <v>0</v>
      </c>
      <c r="H34" s="7">
        <v>0</v>
      </c>
      <c r="I34" s="6">
        <f t="shared" si="2"/>
        <v>0</v>
      </c>
      <c r="J34" s="7">
        <v>0</v>
      </c>
      <c r="K34" s="6">
        <f t="shared" si="3"/>
        <v>0</v>
      </c>
      <c r="L34" s="7">
        <v>0</v>
      </c>
      <c r="M34" s="6">
        <f t="shared" si="4"/>
        <v>0</v>
      </c>
      <c r="N34" s="7">
        <v>0</v>
      </c>
      <c r="O34" s="6">
        <f t="shared" si="5"/>
        <v>0</v>
      </c>
      <c r="P34" s="7">
        <v>0</v>
      </c>
      <c r="Q34" s="6">
        <f t="shared" si="6"/>
        <v>0</v>
      </c>
      <c r="R34" s="7">
        <v>0</v>
      </c>
      <c r="S34" s="6">
        <f t="shared" si="7"/>
        <v>0</v>
      </c>
      <c r="T34" s="7">
        <v>0</v>
      </c>
      <c r="U34" s="6">
        <f t="shared" si="12"/>
        <v>0</v>
      </c>
      <c r="V34" s="7">
        <v>0</v>
      </c>
      <c r="W34" s="6">
        <f t="shared" si="8"/>
        <v>0</v>
      </c>
      <c r="X34" s="7">
        <v>0</v>
      </c>
      <c r="Y34" s="6">
        <f t="shared" si="9"/>
        <v>0</v>
      </c>
      <c r="Z34" s="7">
        <v>0</v>
      </c>
      <c r="AA34" s="57">
        <f t="shared" si="10"/>
        <v>0</v>
      </c>
      <c r="AC34" s="58">
        <f t="shared" si="13"/>
        <v>0</v>
      </c>
      <c r="AD34" s="59">
        <f t="shared" si="11"/>
        <v>0</v>
      </c>
    </row>
    <row r="35" spans="2:30" ht="14.95" customHeight="1" x14ac:dyDescent="0.25">
      <c r="B35" s="448" t="s">
        <v>3</v>
      </c>
      <c r="C35" s="433" t="s">
        <v>8</v>
      </c>
      <c r="D35" s="434">
        <v>0</v>
      </c>
      <c r="E35" s="435">
        <f t="shared" si="14"/>
        <v>0</v>
      </c>
      <c r="F35" s="436">
        <v>0</v>
      </c>
      <c r="G35" s="435">
        <f t="shared" ref="G35:G47" si="15">F35/$D$49</f>
        <v>0</v>
      </c>
      <c r="H35" s="436">
        <v>0</v>
      </c>
      <c r="I35" s="435">
        <f t="shared" ref="I35:I47" si="16">H35/$D$49</f>
        <v>0</v>
      </c>
      <c r="J35" s="436">
        <v>0</v>
      </c>
      <c r="K35" s="435">
        <f t="shared" ref="K35:K47" si="17">J35/$D$49</f>
        <v>0</v>
      </c>
      <c r="L35" s="436">
        <v>0</v>
      </c>
      <c r="M35" s="435">
        <f t="shared" ref="M35:M47" si="18">L35/$D$49</f>
        <v>0</v>
      </c>
      <c r="N35" s="436">
        <v>0</v>
      </c>
      <c r="O35" s="435">
        <f t="shared" ref="O35:O47" si="19">N35/$D$49</f>
        <v>0</v>
      </c>
      <c r="P35" s="436">
        <v>0</v>
      </c>
      <c r="Q35" s="435">
        <f t="shared" ref="Q35:Q47" si="20">P35/$D$49</f>
        <v>0</v>
      </c>
      <c r="R35" s="436">
        <v>0</v>
      </c>
      <c r="S35" s="435">
        <f t="shared" ref="S35:S47" si="21">R35/$D$49</f>
        <v>0</v>
      </c>
      <c r="T35" s="436">
        <v>0</v>
      </c>
      <c r="U35" s="435">
        <f t="shared" ref="U35:U47" si="22">T35/$D$49</f>
        <v>0</v>
      </c>
      <c r="V35" s="436">
        <v>0</v>
      </c>
      <c r="W35" s="435">
        <f t="shared" ref="W35:W47" si="23">V35/$D$49</f>
        <v>0</v>
      </c>
      <c r="X35" s="436">
        <v>0</v>
      </c>
      <c r="Y35" s="435">
        <f t="shared" ref="Y35:Y47" si="24">X35/$D$49</f>
        <v>0</v>
      </c>
      <c r="Z35" s="436">
        <v>0</v>
      </c>
      <c r="AA35" s="437">
        <f t="shared" ref="AA35:AA47" si="25">Z35/$D$49</f>
        <v>0</v>
      </c>
      <c r="AC35" s="444">
        <f t="shared" si="13"/>
        <v>0</v>
      </c>
      <c r="AD35" s="437">
        <f t="shared" si="11"/>
        <v>0</v>
      </c>
    </row>
    <row r="36" spans="2:30" x14ac:dyDescent="0.25">
      <c r="B36" s="449"/>
      <c r="C36" s="438" t="s">
        <v>168</v>
      </c>
      <c r="D36" s="439">
        <v>0</v>
      </c>
      <c r="E36" s="440">
        <f t="shared" si="14"/>
        <v>0</v>
      </c>
      <c r="F36" s="441">
        <v>0</v>
      </c>
      <c r="G36" s="440">
        <f t="shared" si="15"/>
        <v>0</v>
      </c>
      <c r="H36" s="441">
        <v>0</v>
      </c>
      <c r="I36" s="440">
        <f t="shared" si="16"/>
        <v>0</v>
      </c>
      <c r="J36" s="441">
        <v>0</v>
      </c>
      <c r="K36" s="440">
        <f t="shared" si="17"/>
        <v>0</v>
      </c>
      <c r="L36" s="441">
        <v>0</v>
      </c>
      <c r="M36" s="440">
        <f t="shared" si="18"/>
        <v>0</v>
      </c>
      <c r="N36" s="441">
        <v>0</v>
      </c>
      <c r="O36" s="440">
        <f t="shared" si="19"/>
        <v>0</v>
      </c>
      <c r="P36" s="441">
        <v>0</v>
      </c>
      <c r="Q36" s="440">
        <f t="shared" si="20"/>
        <v>0</v>
      </c>
      <c r="R36" s="441">
        <v>0</v>
      </c>
      <c r="S36" s="440">
        <f t="shared" si="21"/>
        <v>0</v>
      </c>
      <c r="T36" s="441">
        <v>0</v>
      </c>
      <c r="U36" s="440">
        <f t="shared" si="22"/>
        <v>0</v>
      </c>
      <c r="V36" s="441">
        <v>0</v>
      </c>
      <c r="W36" s="440">
        <f t="shared" si="23"/>
        <v>0</v>
      </c>
      <c r="X36" s="441">
        <v>0</v>
      </c>
      <c r="Y36" s="440">
        <f t="shared" si="24"/>
        <v>0</v>
      </c>
      <c r="Z36" s="441">
        <v>0</v>
      </c>
      <c r="AA36" s="442">
        <f t="shared" si="25"/>
        <v>0</v>
      </c>
      <c r="AC36" s="445">
        <f t="shared" si="13"/>
        <v>0</v>
      </c>
      <c r="AD36" s="442">
        <f t="shared" si="11"/>
        <v>0</v>
      </c>
    </row>
    <row r="37" spans="2:30" x14ac:dyDescent="0.25">
      <c r="B37" s="449"/>
      <c r="C37" s="438" t="s">
        <v>9</v>
      </c>
      <c r="D37" s="439">
        <v>0</v>
      </c>
      <c r="E37" s="440">
        <f t="shared" si="14"/>
        <v>0</v>
      </c>
      <c r="F37" s="441">
        <v>0</v>
      </c>
      <c r="G37" s="440">
        <f t="shared" si="15"/>
        <v>0</v>
      </c>
      <c r="H37" s="441">
        <v>0</v>
      </c>
      <c r="I37" s="440">
        <f t="shared" si="16"/>
        <v>0</v>
      </c>
      <c r="J37" s="441">
        <v>0</v>
      </c>
      <c r="K37" s="440">
        <f t="shared" si="17"/>
        <v>0</v>
      </c>
      <c r="L37" s="441">
        <v>0</v>
      </c>
      <c r="M37" s="440">
        <f t="shared" si="18"/>
        <v>0</v>
      </c>
      <c r="N37" s="441">
        <v>0</v>
      </c>
      <c r="O37" s="440">
        <f t="shared" si="19"/>
        <v>0</v>
      </c>
      <c r="P37" s="441">
        <v>0</v>
      </c>
      <c r="Q37" s="440">
        <f t="shared" si="20"/>
        <v>0</v>
      </c>
      <c r="R37" s="441">
        <v>0</v>
      </c>
      <c r="S37" s="440">
        <f t="shared" si="21"/>
        <v>0</v>
      </c>
      <c r="T37" s="441">
        <v>0</v>
      </c>
      <c r="U37" s="440">
        <f t="shared" si="22"/>
        <v>0</v>
      </c>
      <c r="V37" s="441">
        <v>0</v>
      </c>
      <c r="W37" s="440">
        <f t="shared" si="23"/>
        <v>0</v>
      </c>
      <c r="X37" s="441">
        <v>0</v>
      </c>
      <c r="Y37" s="440">
        <f t="shared" si="24"/>
        <v>0</v>
      </c>
      <c r="Z37" s="441">
        <v>0</v>
      </c>
      <c r="AA37" s="442">
        <f t="shared" si="25"/>
        <v>0</v>
      </c>
      <c r="AC37" s="445">
        <f t="shared" si="13"/>
        <v>0</v>
      </c>
      <c r="AD37" s="442">
        <f t="shared" si="11"/>
        <v>0</v>
      </c>
    </row>
    <row r="38" spans="2:30" x14ac:dyDescent="0.25">
      <c r="B38" s="449"/>
      <c r="C38" s="438" t="s">
        <v>10</v>
      </c>
      <c r="D38" s="439">
        <v>0</v>
      </c>
      <c r="E38" s="440">
        <f t="shared" si="14"/>
        <v>0</v>
      </c>
      <c r="F38" s="441">
        <v>0</v>
      </c>
      <c r="G38" s="440">
        <f t="shared" si="15"/>
        <v>0</v>
      </c>
      <c r="H38" s="441">
        <v>0</v>
      </c>
      <c r="I38" s="440">
        <f t="shared" si="16"/>
        <v>0</v>
      </c>
      <c r="J38" s="441">
        <v>0</v>
      </c>
      <c r="K38" s="440">
        <f t="shared" si="17"/>
        <v>0</v>
      </c>
      <c r="L38" s="441">
        <v>0</v>
      </c>
      <c r="M38" s="440">
        <f t="shared" si="18"/>
        <v>0</v>
      </c>
      <c r="N38" s="441">
        <v>0</v>
      </c>
      <c r="O38" s="440">
        <f t="shared" si="19"/>
        <v>0</v>
      </c>
      <c r="P38" s="441">
        <v>0</v>
      </c>
      <c r="Q38" s="440">
        <f t="shared" si="20"/>
        <v>0</v>
      </c>
      <c r="R38" s="441">
        <v>0</v>
      </c>
      <c r="S38" s="440">
        <f t="shared" si="21"/>
        <v>0</v>
      </c>
      <c r="T38" s="441">
        <v>0</v>
      </c>
      <c r="U38" s="440">
        <f t="shared" si="22"/>
        <v>0</v>
      </c>
      <c r="V38" s="441">
        <v>0</v>
      </c>
      <c r="W38" s="440">
        <f t="shared" si="23"/>
        <v>0</v>
      </c>
      <c r="X38" s="441">
        <v>0</v>
      </c>
      <c r="Y38" s="440">
        <f t="shared" si="24"/>
        <v>0</v>
      </c>
      <c r="Z38" s="441">
        <v>0</v>
      </c>
      <c r="AA38" s="442">
        <f t="shared" si="25"/>
        <v>0</v>
      </c>
      <c r="AC38" s="445">
        <f t="shared" si="13"/>
        <v>0</v>
      </c>
      <c r="AD38" s="442">
        <f t="shared" si="11"/>
        <v>0</v>
      </c>
    </row>
    <row r="39" spans="2:30" x14ac:dyDescent="0.25">
      <c r="B39" s="449"/>
      <c r="C39" s="438" t="s">
        <v>11</v>
      </c>
      <c r="D39" s="439">
        <v>0</v>
      </c>
      <c r="E39" s="440">
        <f t="shared" si="14"/>
        <v>0</v>
      </c>
      <c r="F39" s="441">
        <v>0</v>
      </c>
      <c r="G39" s="440">
        <f t="shared" si="15"/>
        <v>0</v>
      </c>
      <c r="H39" s="441">
        <v>0</v>
      </c>
      <c r="I39" s="440">
        <f t="shared" si="16"/>
        <v>0</v>
      </c>
      <c r="J39" s="441">
        <v>0</v>
      </c>
      <c r="K39" s="440">
        <f t="shared" si="17"/>
        <v>0</v>
      </c>
      <c r="L39" s="441">
        <v>0</v>
      </c>
      <c r="M39" s="440">
        <f t="shared" si="18"/>
        <v>0</v>
      </c>
      <c r="N39" s="441">
        <v>0</v>
      </c>
      <c r="O39" s="440">
        <f t="shared" si="19"/>
        <v>0</v>
      </c>
      <c r="P39" s="441">
        <v>0</v>
      </c>
      <c r="Q39" s="440">
        <f t="shared" si="20"/>
        <v>0</v>
      </c>
      <c r="R39" s="441">
        <v>0</v>
      </c>
      <c r="S39" s="440">
        <f t="shared" si="21"/>
        <v>0</v>
      </c>
      <c r="T39" s="441">
        <v>0</v>
      </c>
      <c r="U39" s="440">
        <f t="shared" si="22"/>
        <v>0</v>
      </c>
      <c r="V39" s="441">
        <v>0</v>
      </c>
      <c r="W39" s="440">
        <f t="shared" si="23"/>
        <v>0</v>
      </c>
      <c r="X39" s="441">
        <v>0</v>
      </c>
      <c r="Y39" s="440">
        <f t="shared" si="24"/>
        <v>0</v>
      </c>
      <c r="Z39" s="441">
        <v>0</v>
      </c>
      <c r="AA39" s="442">
        <f t="shared" si="25"/>
        <v>0</v>
      </c>
      <c r="AC39" s="445">
        <f t="shared" si="13"/>
        <v>0</v>
      </c>
      <c r="AD39" s="442">
        <f t="shared" si="11"/>
        <v>0</v>
      </c>
    </row>
    <row r="40" spans="2:30" x14ac:dyDescent="0.25">
      <c r="B40" s="449"/>
      <c r="C40" s="438" t="s">
        <v>12</v>
      </c>
      <c r="D40" s="439">
        <v>0</v>
      </c>
      <c r="E40" s="440">
        <f t="shared" si="14"/>
        <v>0</v>
      </c>
      <c r="F40" s="441">
        <v>0</v>
      </c>
      <c r="G40" s="440">
        <f t="shared" si="15"/>
        <v>0</v>
      </c>
      <c r="H40" s="441">
        <v>0</v>
      </c>
      <c r="I40" s="440">
        <f t="shared" si="16"/>
        <v>0</v>
      </c>
      <c r="J40" s="441">
        <v>0</v>
      </c>
      <c r="K40" s="440">
        <f t="shared" si="17"/>
        <v>0</v>
      </c>
      <c r="L40" s="441">
        <v>0</v>
      </c>
      <c r="M40" s="440">
        <f t="shared" si="18"/>
        <v>0</v>
      </c>
      <c r="N40" s="441">
        <v>0</v>
      </c>
      <c r="O40" s="440">
        <f t="shared" si="19"/>
        <v>0</v>
      </c>
      <c r="P40" s="441">
        <v>0</v>
      </c>
      <c r="Q40" s="440">
        <f t="shared" si="20"/>
        <v>0</v>
      </c>
      <c r="R40" s="441">
        <v>0</v>
      </c>
      <c r="S40" s="440">
        <f t="shared" si="21"/>
        <v>0</v>
      </c>
      <c r="T40" s="441">
        <v>0</v>
      </c>
      <c r="U40" s="440">
        <f t="shared" si="22"/>
        <v>0</v>
      </c>
      <c r="V40" s="441">
        <v>0</v>
      </c>
      <c r="W40" s="440">
        <f t="shared" si="23"/>
        <v>0</v>
      </c>
      <c r="X40" s="441">
        <v>0</v>
      </c>
      <c r="Y40" s="440">
        <f t="shared" si="24"/>
        <v>0</v>
      </c>
      <c r="Z40" s="441">
        <v>0</v>
      </c>
      <c r="AA40" s="442">
        <f t="shared" si="25"/>
        <v>0</v>
      </c>
      <c r="AC40" s="445">
        <f t="shared" si="13"/>
        <v>0</v>
      </c>
      <c r="AD40" s="442">
        <f t="shared" si="11"/>
        <v>0</v>
      </c>
    </row>
    <row r="41" spans="2:30" x14ac:dyDescent="0.25">
      <c r="B41" s="449"/>
      <c r="C41" s="438" t="s">
        <v>167</v>
      </c>
      <c r="D41" s="439">
        <v>0</v>
      </c>
      <c r="E41" s="440">
        <f t="shared" si="14"/>
        <v>0</v>
      </c>
      <c r="F41" s="441">
        <v>0</v>
      </c>
      <c r="G41" s="440">
        <f t="shared" si="15"/>
        <v>0</v>
      </c>
      <c r="H41" s="441">
        <v>0</v>
      </c>
      <c r="I41" s="440">
        <f t="shared" si="16"/>
        <v>0</v>
      </c>
      <c r="J41" s="441">
        <v>0</v>
      </c>
      <c r="K41" s="440">
        <f t="shared" si="17"/>
        <v>0</v>
      </c>
      <c r="L41" s="441">
        <v>0</v>
      </c>
      <c r="M41" s="440">
        <f t="shared" si="18"/>
        <v>0</v>
      </c>
      <c r="N41" s="441">
        <v>0</v>
      </c>
      <c r="O41" s="440">
        <f t="shared" si="19"/>
        <v>0</v>
      </c>
      <c r="P41" s="441">
        <v>0</v>
      </c>
      <c r="Q41" s="440">
        <f t="shared" si="20"/>
        <v>0</v>
      </c>
      <c r="R41" s="441">
        <v>0</v>
      </c>
      <c r="S41" s="440">
        <f t="shared" si="21"/>
        <v>0</v>
      </c>
      <c r="T41" s="441">
        <v>0</v>
      </c>
      <c r="U41" s="440">
        <f t="shared" si="22"/>
        <v>0</v>
      </c>
      <c r="V41" s="441">
        <v>0</v>
      </c>
      <c r="W41" s="440">
        <f t="shared" si="23"/>
        <v>0</v>
      </c>
      <c r="X41" s="441">
        <v>0</v>
      </c>
      <c r="Y41" s="440">
        <f t="shared" si="24"/>
        <v>0</v>
      </c>
      <c r="Z41" s="441">
        <v>0</v>
      </c>
      <c r="AA41" s="442">
        <f t="shared" si="25"/>
        <v>0</v>
      </c>
      <c r="AC41" s="445">
        <f t="shared" si="13"/>
        <v>0</v>
      </c>
      <c r="AD41" s="442">
        <f t="shared" si="11"/>
        <v>0</v>
      </c>
    </row>
    <row r="42" spans="2:30" x14ac:dyDescent="0.25">
      <c r="B42" s="449"/>
      <c r="C42" s="438" t="s">
        <v>166</v>
      </c>
      <c r="D42" s="439">
        <v>0</v>
      </c>
      <c r="E42" s="440">
        <f t="shared" si="14"/>
        <v>0</v>
      </c>
      <c r="F42" s="441">
        <v>0</v>
      </c>
      <c r="G42" s="440">
        <f t="shared" si="15"/>
        <v>0</v>
      </c>
      <c r="H42" s="441">
        <v>0</v>
      </c>
      <c r="I42" s="440">
        <f t="shared" si="16"/>
        <v>0</v>
      </c>
      <c r="J42" s="441">
        <v>0</v>
      </c>
      <c r="K42" s="440">
        <f t="shared" si="17"/>
        <v>0</v>
      </c>
      <c r="L42" s="441">
        <v>0</v>
      </c>
      <c r="M42" s="440">
        <f t="shared" si="18"/>
        <v>0</v>
      </c>
      <c r="N42" s="441">
        <v>0</v>
      </c>
      <c r="O42" s="440">
        <f t="shared" si="19"/>
        <v>0</v>
      </c>
      <c r="P42" s="441">
        <v>0</v>
      </c>
      <c r="Q42" s="440">
        <f t="shared" si="20"/>
        <v>0</v>
      </c>
      <c r="R42" s="441">
        <v>0</v>
      </c>
      <c r="S42" s="440">
        <f t="shared" si="21"/>
        <v>0</v>
      </c>
      <c r="T42" s="441">
        <v>0</v>
      </c>
      <c r="U42" s="440">
        <f t="shared" si="22"/>
        <v>0</v>
      </c>
      <c r="V42" s="441">
        <v>0</v>
      </c>
      <c r="W42" s="440">
        <f t="shared" si="23"/>
        <v>0</v>
      </c>
      <c r="X42" s="441">
        <v>0</v>
      </c>
      <c r="Y42" s="440">
        <f t="shared" si="24"/>
        <v>0</v>
      </c>
      <c r="Z42" s="441">
        <v>0</v>
      </c>
      <c r="AA42" s="442">
        <f t="shared" si="25"/>
        <v>0</v>
      </c>
      <c r="AC42" s="445">
        <f t="shared" si="13"/>
        <v>0</v>
      </c>
      <c r="AD42" s="442">
        <f t="shared" si="11"/>
        <v>0</v>
      </c>
    </row>
    <row r="43" spans="2:30" x14ac:dyDescent="0.25">
      <c r="B43" s="449"/>
      <c r="C43" s="438" t="s">
        <v>34</v>
      </c>
      <c r="D43" s="439">
        <v>0</v>
      </c>
      <c r="E43" s="440">
        <f t="shared" si="14"/>
        <v>0</v>
      </c>
      <c r="F43" s="441">
        <v>0</v>
      </c>
      <c r="G43" s="440">
        <f t="shared" si="15"/>
        <v>0</v>
      </c>
      <c r="H43" s="441">
        <v>0</v>
      </c>
      <c r="I43" s="440">
        <f t="shared" si="16"/>
        <v>0</v>
      </c>
      <c r="J43" s="441">
        <v>0</v>
      </c>
      <c r="K43" s="440">
        <f t="shared" si="17"/>
        <v>0</v>
      </c>
      <c r="L43" s="441">
        <v>0</v>
      </c>
      <c r="M43" s="440">
        <f t="shared" si="18"/>
        <v>0</v>
      </c>
      <c r="N43" s="441">
        <v>0</v>
      </c>
      <c r="O43" s="440">
        <f t="shared" si="19"/>
        <v>0</v>
      </c>
      <c r="P43" s="441">
        <v>0</v>
      </c>
      <c r="Q43" s="440">
        <f t="shared" si="20"/>
        <v>0</v>
      </c>
      <c r="R43" s="441">
        <v>0</v>
      </c>
      <c r="S43" s="440">
        <f t="shared" si="21"/>
        <v>0</v>
      </c>
      <c r="T43" s="441">
        <v>0</v>
      </c>
      <c r="U43" s="440">
        <f t="shared" si="22"/>
        <v>0</v>
      </c>
      <c r="V43" s="441">
        <v>0</v>
      </c>
      <c r="W43" s="440">
        <f t="shared" si="23"/>
        <v>0</v>
      </c>
      <c r="X43" s="441">
        <v>0</v>
      </c>
      <c r="Y43" s="440">
        <f t="shared" si="24"/>
        <v>0</v>
      </c>
      <c r="Z43" s="441">
        <v>0</v>
      </c>
      <c r="AA43" s="442">
        <f t="shared" si="25"/>
        <v>0</v>
      </c>
      <c r="AC43" s="445">
        <f t="shared" si="13"/>
        <v>0</v>
      </c>
      <c r="AD43" s="442">
        <f t="shared" si="11"/>
        <v>0</v>
      </c>
    </row>
    <row r="44" spans="2:30" x14ac:dyDescent="0.25">
      <c r="B44" s="449"/>
      <c r="C44" s="438" t="s">
        <v>7</v>
      </c>
      <c r="D44" s="439">
        <v>0</v>
      </c>
      <c r="E44" s="440">
        <f t="shared" si="14"/>
        <v>0</v>
      </c>
      <c r="F44" s="441">
        <v>0</v>
      </c>
      <c r="G44" s="440">
        <f t="shared" si="15"/>
        <v>0</v>
      </c>
      <c r="H44" s="441">
        <v>0</v>
      </c>
      <c r="I44" s="440">
        <f t="shared" si="16"/>
        <v>0</v>
      </c>
      <c r="J44" s="441">
        <v>0</v>
      </c>
      <c r="K44" s="440">
        <f t="shared" si="17"/>
        <v>0</v>
      </c>
      <c r="L44" s="441">
        <v>0</v>
      </c>
      <c r="M44" s="440">
        <f t="shared" si="18"/>
        <v>0</v>
      </c>
      <c r="N44" s="441">
        <v>0</v>
      </c>
      <c r="O44" s="440">
        <f t="shared" si="19"/>
        <v>0</v>
      </c>
      <c r="P44" s="441">
        <v>0</v>
      </c>
      <c r="Q44" s="440">
        <f t="shared" si="20"/>
        <v>0</v>
      </c>
      <c r="R44" s="441">
        <v>0</v>
      </c>
      <c r="S44" s="440">
        <f t="shared" si="21"/>
        <v>0</v>
      </c>
      <c r="T44" s="441">
        <v>0</v>
      </c>
      <c r="U44" s="440">
        <f t="shared" si="22"/>
        <v>0</v>
      </c>
      <c r="V44" s="441">
        <v>0</v>
      </c>
      <c r="W44" s="440">
        <f t="shared" si="23"/>
        <v>0</v>
      </c>
      <c r="X44" s="441">
        <v>0</v>
      </c>
      <c r="Y44" s="440">
        <f t="shared" si="24"/>
        <v>0</v>
      </c>
      <c r="Z44" s="441">
        <v>0</v>
      </c>
      <c r="AA44" s="442">
        <f t="shared" si="25"/>
        <v>0</v>
      </c>
      <c r="AC44" s="445">
        <f t="shared" si="13"/>
        <v>0</v>
      </c>
      <c r="AD44" s="442">
        <f t="shared" si="11"/>
        <v>0</v>
      </c>
    </row>
    <row r="45" spans="2:30" x14ac:dyDescent="0.25">
      <c r="B45" s="449"/>
      <c r="C45" s="438"/>
      <c r="D45" s="439">
        <v>0</v>
      </c>
      <c r="E45" s="440">
        <f t="shared" si="14"/>
        <v>0</v>
      </c>
      <c r="F45" s="441">
        <v>0</v>
      </c>
      <c r="G45" s="440">
        <f t="shared" si="15"/>
        <v>0</v>
      </c>
      <c r="H45" s="441">
        <v>0</v>
      </c>
      <c r="I45" s="440">
        <f t="shared" si="16"/>
        <v>0</v>
      </c>
      <c r="J45" s="441">
        <v>0</v>
      </c>
      <c r="K45" s="440">
        <f t="shared" si="17"/>
        <v>0</v>
      </c>
      <c r="L45" s="441">
        <v>0</v>
      </c>
      <c r="M45" s="440">
        <f t="shared" si="18"/>
        <v>0</v>
      </c>
      <c r="N45" s="441">
        <v>0</v>
      </c>
      <c r="O45" s="440">
        <f t="shared" si="19"/>
        <v>0</v>
      </c>
      <c r="P45" s="441">
        <v>0</v>
      </c>
      <c r="Q45" s="440">
        <f t="shared" si="20"/>
        <v>0</v>
      </c>
      <c r="R45" s="441">
        <v>0</v>
      </c>
      <c r="S45" s="440">
        <f t="shared" si="21"/>
        <v>0</v>
      </c>
      <c r="T45" s="441">
        <v>0</v>
      </c>
      <c r="U45" s="440">
        <f t="shared" si="22"/>
        <v>0</v>
      </c>
      <c r="V45" s="441">
        <v>0</v>
      </c>
      <c r="W45" s="440">
        <f t="shared" si="23"/>
        <v>0</v>
      </c>
      <c r="X45" s="441">
        <v>0</v>
      </c>
      <c r="Y45" s="440">
        <f t="shared" si="24"/>
        <v>0</v>
      </c>
      <c r="Z45" s="441">
        <v>0</v>
      </c>
      <c r="AA45" s="442">
        <f t="shared" si="25"/>
        <v>0</v>
      </c>
      <c r="AC45" s="445">
        <f t="shared" si="13"/>
        <v>0</v>
      </c>
      <c r="AD45" s="442">
        <f t="shared" si="11"/>
        <v>0</v>
      </c>
    </row>
    <row r="46" spans="2:30" x14ac:dyDescent="0.25">
      <c r="B46" s="449"/>
      <c r="C46" s="438"/>
      <c r="D46" s="439">
        <v>0</v>
      </c>
      <c r="E46" s="440">
        <f t="shared" si="14"/>
        <v>0</v>
      </c>
      <c r="F46" s="441">
        <v>0</v>
      </c>
      <c r="G46" s="440">
        <f t="shared" si="15"/>
        <v>0</v>
      </c>
      <c r="H46" s="441">
        <v>0</v>
      </c>
      <c r="I46" s="440">
        <f t="shared" si="16"/>
        <v>0</v>
      </c>
      <c r="J46" s="441">
        <v>0</v>
      </c>
      <c r="K46" s="440">
        <f t="shared" si="17"/>
        <v>0</v>
      </c>
      <c r="L46" s="441">
        <v>0</v>
      </c>
      <c r="M46" s="440">
        <f t="shared" si="18"/>
        <v>0</v>
      </c>
      <c r="N46" s="441">
        <v>0</v>
      </c>
      <c r="O46" s="440">
        <f t="shared" si="19"/>
        <v>0</v>
      </c>
      <c r="P46" s="441">
        <v>0</v>
      </c>
      <c r="Q46" s="440">
        <f t="shared" si="20"/>
        <v>0</v>
      </c>
      <c r="R46" s="441">
        <v>0</v>
      </c>
      <c r="S46" s="440">
        <f t="shared" si="21"/>
        <v>0</v>
      </c>
      <c r="T46" s="441">
        <v>0</v>
      </c>
      <c r="U46" s="440">
        <f t="shared" si="22"/>
        <v>0</v>
      </c>
      <c r="V46" s="441">
        <v>0</v>
      </c>
      <c r="W46" s="440">
        <f t="shared" si="23"/>
        <v>0</v>
      </c>
      <c r="X46" s="441">
        <v>0</v>
      </c>
      <c r="Y46" s="440">
        <f t="shared" si="24"/>
        <v>0</v>
      </c>
      <c r="Z46" s="441">
        <v>0</v>
      </c>
      <c r="AA46" s="442">
        <f t="shared" si="25"/>
        <v>0</v>
      </c>
      <c r="AC46" s="445">
        <f t="shared" si="13"/>
        <v>0</v>
      </c>
      <c r="AD46" s="442">
        <f t="shared" si="11"/>
        <v>0</v>
      </c>
    </row>
    <row r="47" spans="2:30" ht="14.95" thickBot="1" x14ac:dyDescent="0.3">
      <c r="B47" s="450"/>
      <c r="C47" s="443"/>
      <c r="D47" s="439">
        <v>0</v>
      </c>
      <c r="E47" s="440">
        <f t="shared" si="14"/>
        <v>0</v>
      </c>
      <c r="F47" s="441">
        <v>0</v>
      </c>
      <c r="G47" s="440">
        <f t="shared" si="15"/>
        <v>0</v>
      </c>
      <c r="H47" s="441">
        <v>0</v>
      </c>
      <c r="I47" s="440">
        <f t="shared" si="16"/>
        <v>0</v>
      </c>
      <c r="J47" s="441">
        <v>0</v>
      </c>
      <c r="K47" s="440">
        <f t="shared" si="17"/>
        <v>0</v>
      </c>
      <c r="L47" s="441">
        <v>0</v>
      </c>
      <c r="M47" s="440">
        <f t="shared" si="18"/>
        <v>0</v>
      </c>
      <c r="N47" s="441">
        <v>0</v>
      </c>
      <c r="O47" s="440">
        <f t="shared" si="19"/>
        <v>0</v>
      </c>
      <c r="P47" s="441">
        <v>0</v>
      </c>
      <c r="Q47" s="440">
        <f t="shared" si="20"/>
        <v>0</v>
      </c>
      <c r="R47" s="441">
        <v>0</v>
      </c>
      <c r="S47" s="440">
        <f t="shared" si="21"/>
        <v>0</v>
      </c>
      <c r="T47" s="441">
        <v>0</v>
      </c>
      <c r="U47" s="440">
        <f t="shared" si="22"/>
        <v>0</v>
      </c>
      <c r="V47" s="441">
        <v>0</v>
      </c>
      <c r="W47" s="440">
        <f t="shared" si="23"/>
        <v>0</v>
      </c>
      <c r="X47" s="441">
        <v>0</v>
      </c>
      <c r="Y47" s="440">
        <f t="shared" si="24"/>
        <v>0</v>
      </c>
      <c r="Z47" s="441">
        <v>0</v>
      </c>
      <c r="AA47" s="442">
        <f t="shared" si="25"/>
        <v>0</v>
      </c>
      <c r="AC47" s="446">
        <f t="shared" si="13"/>
        <v>0</v>
      </c>
      <c r="AD47" s="447">
        <f t="shared" si="11"/>
        <v>0</v>
      </c>
    </row>
    <row r="48" spans="2:30" ht="9.6999999999999993" customHeight="1" thickBot="1" x14ac:dyDescent="0.4">
      <c r="B48" s="2"/>
      <c r="D48" s="275"/>
      <c r="E48" s="274"/>
      <c r="F48" s="275"/>
      <c r="G48" s="274"/>
      <c r="H48" s="275"/>
      <c r="I48" s="274"/>
      <c r="J48" s="275"/>
      <c r="K48" s="274"/>
      <c r="L48" s="275"/>
      <c r="M48" s="274"/>
      <c r="N48" s="275"/>
      <c r="O48" s="274"/>
      <c r="P48" s="275"/>
      <c r="Q48" s="274"/>
      <c r="R48" s="275"/>
      <c r="S48" s="274"/>
      <c r="T48" s="275"/>
      <c r="U48" s="274"/>
      <c r="V48" s="275"/>
      <c r="W48" s="274"/>
      <c r="X48" s="275"/>
      <c r="Y48" s="274"/>
      <c r="Z48" s="276"/>
      <c r="AA48" s="299"/>
      <c r="AC48" s="1"/>
      <c r="AD48" s="43"/>
    </row>
    <row r="49" spans="2:31" ht="14.95" customHeight="1" x14ac:dyDescent="0.25">
      <c r="B49" s="405" t="s">
        <v>13</v>
      </c>
      <c r="C49" s="278" t="s">
        <v>14</v>
      </c>
      <c r="D49" s="14">
        <f>SUM(D5:D12)</f>
        <v>2079</v>
      </c>
      <c r="E49" s="13"/>
      <c r="F49" s="14">
        <f>SUM(F5:F12)</f>
        <v>2079</v>
      </c>
      <c r="G49" s="13"/>
      <c r="H49" s="15">
        <f>SUM(H5:H12)</f>
        <v>2079</v>
      </c>
      <c r="I49" s="13"/>
      <c r="J49" s="15">
        <f>SUM(J5:J12)</f>
        <v>2550</v>
      </c>
      <c r="K49" s="13"/>
      <c r="L49" s="15">
        <f>SUM(L5:L12)</f>
        <v>2550</v>
      </c>
      <c r="M49" s="13"/>
      <c r="N49" s="15">
        <f>SUM(N5:N12)</f>
        <v>2850</v>
      </c>
      <c r="O49" s="13"/>
      <c r="P49" s="15">
        <f>SUM(P5:P12)</f>
        <v>2550</v>
      </c>
      <c r="Q49" s="13"/>
      <c r="R49" s="15">
        <f>SUM(R5:R12)</f>
        <v>2550</v>
      </c>
      <c r="S49" s="13"/>
      <c r="T49" s="15">
        <f>SUM(T5:T12)</f>
        <v>2550</v>
      </c>
      <c r="U49" s="13"/>
      <c r="V49" s="15">
        <f>SUM(V5:V12)</f>
        <v>2550</v>
      </c>
      <c r="W49" s="13"/>
      <c r="X49" s="15">
        <f>SUM(X5:X12)</f>
        <v>2850</v>
      </c>
      <c r="Y49" s="13"/>
      <c r="Z49" s="15">
        <f>SUM(Z5:Z12)</f>
        <v>2550</v>
      </c>
      <c r="AA49" s="28"/>
      <c r="AC49" s="306">
        <f>SUM(AC5:AC12)</f>
        <v>29787</v>
      </c>
      <c r="AD49" s="302"/>
    </row>
    <row r="50" spans="2:31" x14ac:dyDescent="0.25">
      <c r="B50" s="406"/>
      <c r="C50" s="279" t="s">
        <v>15</v>
      </c>
      <c r="D50" s="18">
        <f>SUM(D13:D34)</f>
        <v>850</v>
      </c>
      <c r="E50" s="17">
        <f>D50/D49</f>
        <v>0.40885040885040885</v>
      </c>
      <c r="F50" s="18">
        <f>SUM(F13:F34)</f>
        <v>850</v>
      </c>
      <c r="G50" s="17">
        <f>F50/$F$49</f>
        <v>0.40885040885040885</v>
      </c>
      <c r="H50" s="16">
        <f t="shared" ref="H50" si="26">SUM(H13:H34)</f>
        <v>850</v>
      </c>
      <c r="I50" s="17">
        <f t="shared" ref="I50" si="27">H50/H49</f>
        <v>0.40885040885040885</v>
      </c>
      <c r="J50" s="18">
        <f t="shared" ref="J50" si="28">SUM(J13:J34)</f>
        <v>850</v>
      </c>
      <c r="K50" s="17">
        <f t="shared" ref="K50" si="29">J50/$F$49</f>
        <v>0.40885040885040885</v>
      </c>
      <c r="L50" s="16">
        <f t="shared" ref="L50" si="30">SUM(L13:L34)</f>
        <v>850</v>
      </c>
      <c r="M50" s="17">
        <f t="shared" ref="M50" si="31">L50/L49</f>
        <v>0.33333333333333331</v>
      </c>
      <c r="N50" s="18">
        <f t="shared" ref="N50" si="32">SUM(N13:N34)</f>
        <v>650</v>
      </c>
      <c r="O50" s="17">
        <f t="shared" ref="O50" si="33">N50/$F$49</f>
        <v>0.31265031265031262</v>
      </c>
      <c r="P50" s="16">
        <f t="shared" ref="P50" si="34">SUM(P13:P34)</f>
        <v>650</v>
      </c>
      <c r="Q50" s="17">
        <f t="shared" ref="Q50" si="35">P50/P49</f>
        <v>0.25490196078431371</v>
      </c>
      <c r="R50" s="18">
        <f t="shared" ref="R50" si="36">SUM(R13:R34)</f>
        <v>650</v>
      </c>
      <c r="S50" s="17">
        <f t="shared" ref="S50" si="37">R50/$F$49</f>
        <v>0.31265031265031262</v>
      </c>
      <c r="T50" s="16">
        <f t="shared" ref="T50" si="38">SUM(T13:T34)</f>
        <v>650</v>
      </c>
      <c r="U50" s="17">
        <f t="shared" ref="U50" si="39">T50/T49</f>
        <v>0.25490196078431371</v>
      </c>
      <c r="V50" s="18">
        <f t="shared" ref="V50" si="40">SUM(V13:V34)</f>
        <v>650</v>
      </c>
      <c r="W50" s="17">
        <f t="shared" ref="W50" si="41">V50/$F$49</f>
        <v>0.31265031265031262</v>
      </c>
      <c r="X50" s="16">
        <f t="shared" ref="X50" si="42">SUM(X13:X34)</f>
        <v>650</v>
      </c>
      <c r="Y50" s="17">
        <f t="shared" ref="Y50" si="43">X50/X49</f>
        <v>0.22807017543859648</v>
      </c>
      <c r="Z50" s="18">
        <f t="shared" ref="Z50" si="44">SUM(Z13:Z34)</f>
        <v>650</v>
      </c>
      <c r="AA50" s="29">
        <f t="shared" ref="AA50" si="45">Z50/$F$49</f>
        <v>0.31265031265031262</v>
      </c>
      <c r="AC50" s="307">
        <f>SUM(AC13:AC33)</f>
        <v>8800</v>
      </c>
      <c r="AD50" s="303">
        <f>AC50/$AC$49</f>
        <v>0.29543089267129957</v>
      </c>
    </row>
    <row r="51" spans="2:31" ht="14.95" customHeight="1" x14ac:dyDescent="0.25">
      <c r="B51" s="406"/>
      <c r="C51" s="279" t="s">
        <v>3</v>
      </c>
      <c r="D51" s="18">
        <f>SUM(D35:D47)</f>
        <v>0</v>
      </c>
      <c r="E51" s="17">
        <f>D51/D49</f>
        <v>0</v>
      </c>
      <c r="F51" s="18">
        <f>SUM(F35:F47)</f>
        <v>0</v>
      </c>
      <c r="G51" s="17">
        <f>F51/$F$49</f>
        <v>0</v>
      </c>
      <c r="H51" s="19">
        <f>SUM(H35:H47)</f>
        <v>0</v>
      </c>
      <c r="I51" s="17">
        <f>H51/$H$49</f>
        <v>0</v>
      </c>
      <c r="J51" s="19">
        <f>SUM(J35:J47)</f>
        <v>0</v>
      </c>
      <c r="K51" s="17">
        <f>J51/$J$49</f>
        <v>0</v>
      </c>
      <c r="L51" s="19">
        <f>SUM(L35:L47)</f>
        <v>0</v>
      </c>
      <c r="M51" s="17">
        <f>L51/$L$49</f>
        <v>0</v>
      </c>
      <c r="N51" s="19">
        <f>SUM(N35:N47)</f>
        <v>0</v>
      </c>
      <c r="O51" s="17">
        <f>N51/$N$49</f>
        <v>0</v>
      </c>
      <c r="P51" s="19">
        <f>SUM(P35:P47)</f>
        <v>0</v>
      </c>
      <c r="Q51" s="17">
        <f>P51/$P$49</f>
        <v>0</v>
      </c>
      <c r="R51" s="19">
        <f>SUM(R35:R47)</f>
        <v>0</v>
      </c>
      <c r="S51" s="17">
        <f>R51/$R$49</f>
        <v>0</v>
      </c>
      <c r="T51" s="19">
        <f>SUM(T35:T47)</f>
        <v>0</v>
      </c>
      <c r="U51" s="17">
        <f>T51/$T$49</f>
        <v>0</v>
      </c>
      <c r="V51" s="19">
        <f>SUM(V35:V47)</f>
        <v>0</v>
      </c>
      <c r="W51" s="17">
        <f>V51/$V$49</f>
        <v>0</v>
      </c>
      <c r="X51" s="19">
        <f>SUM(X35:X47)</f>
        <v>0</v>
      </c>
      <c r="Y51" s="17">
        <f>X51/$X$49</f>
        <v>0</v>
      </c>
      <c r="Z51" s="19">
        <f>SUM(Z35:Z47)</f>
        <v>0</v>
      </c>
      <c r="AA51" s="29">
        <f>Z51/$Z$49</f>
        <v>0</v>
      </c>
      <c r="AC51" s="307">
        <f>SUM(AC35:AC47)</f>
        <v>0</v>
      </c>
      <c r="AD51" s="303">
        <f>AC51/$AC$49</f>
        <v>0</v>
      </c>
    </row>
    <row r="52" spans="2:31" ht="14.95" customHeight="1" x14ac:dyDescent="0.25">
      <c r="B52" s="406"/>
      <c r="C52" s="280" t="s">
        <v>17</v>
      </c>
      <c r="D52" s="21">
        <f>SUM(D50:D51)</f>
        <v>850</v>
      </c>
      <c r="E52" s="20">
        <f>D52/D49</f>
        <v>0.40885040885040885</v>
      </c>
      <c r="F52" s="21">
        <f t="shared" ref="F52" si="46">SUM(F50:F51)</f>
        <v>850</v>
      </c>
      <c r="G52" s="20">
        <f>F52/$F$49</f>
        <v>0.40885040885040885</v>
      </c>
      <c r="H52" s="22">
        <f t="shared" ref="H52" si="47">SUM(H50:H51)</f>
        <v>850</v>
      </c>
      <c r="I52" s="20">
        <f>H52/$H$49</f>
        <v>0.40885040885040885</v>
      </c>
      <c r="J52" s="22">
        <f t="shared" ref="J52" si="48">SUM(J50:J51)</f>
        <v>850</v>
      </c>
      <c r="K52" s="20">
        <f>J52/$J$49</f>
        <v>0.33333333333333331</v>
      </c>
      <c r="L52" s="22">
        <f t="shared" ref="L52" si="49">SUM(L50:L51)</f>
        <v>850</v>
      </c>
      <c r="M52" s="20">
        <f>L52/$L$49</f>
        <v>0.33333333333333331</v>
      </c>
      <c r="N52" s="22">
        <f t="shared" ref="N52" si="50">SUM(N50:N51)</f>
        <v>650</v>
      </c>
      <c r="O52" s="20">
        <f>N52/$N$49</f>
        <v>0.22807017543859648</v>
      </c>
      <c r="P52" s="22">
        <f t="shared" ref="P52" si="51">SUM(P50:P51)</f>
        <v>650</v>
      </c>
      <c r="Q52" s="20">
        <f>P52/$P$49</f>
        <v>0.25490196078431371</v>
      </c>
      <c r="R52" s="22">
        <f t="shared" ref="R52" si="52">SUM(R50:R51)</f>
        <v>650</v>
      </c>
      <c r="S52" s="20">
        <f>R52/$R$49</f>
        <v>0.25490196078431371</v>
      </c>
      <c r="T52" s="22">
        <f t="shared" ref="T52" si="53">SUM(T50:T51)</f>
        <v>650</v>
      </c>
      <c r="U52" s="20">
        <f>T52/$T$49</f>
        <v>0.25490196078431371</v>
      </c>
      <c r="V52" s="22">
        <f t="shared" ref="V52" si="54">SUM(V50:V51)</f>
        <v>650</v>
      </c>
      <c r="W52" s="20">
        <f>V52/$V$49</f>
        <v>0.25490196078431371</v>
      </c>
      <c r="X52" s="22">
        <f t="shared" ref="X52" si="55">SUM(X50:X51)</f>
        <v>650</v>
      </c>
      <c r="Y52" s="20">
        <f>X52/$X$49</f>
        <v>0.22807017543859648</v>
      </c>
      <c r="Z52" s="22">
        <f t="shared" ref="Z52" si="56">SUM(Z50:Z51)</f>
        <v>650</v>
      </c>
      <c r="AA52" s="30">
        <f>Z52/$Z$49</f>
        <v>0.25490196078431371</v>
      </c>
      <c r="AC52" s="308">
        <f>SUM(AC50:AC51)</f>
        <v>8800</v>
      </c>
      <c r="AD52" s="304">
        <f>AC52/$AC$49</f>
        <v>0.29543089267129957</v>
      </c>
    </row>
    <row r="53" spans="2:31" x14ac:dyDescent="0.25">
      <c r="B53" s="406"/>
      <c r="C53" s="281" t="s">
        <v>160</v>
      </c>
      <c r="D53" s="277">
        <f>D49-D52</f>
        <v>1229</v>
      </c>
      <c r="E53" s="27"/>
      <c r="F53" s="27">
        <f t="shared" ref="F53:Z53" si="57">F49-F52</f>
        <v>1229</v>
      </c>
      <c r="G53" s="27"/>
      <c r="H53" s="27">
        <f t="shared" si="57"/>
        <v>1229</v>
      </c>
      <c r="I53" s="27"/>
      <c r="J53" s="27">
        <f t="shared" si="57"/>
        <v>1700</v>
      </c>
      <c r="K53" s="27"/>
      <c r="L53" s="27">
        <f t="shared" si="57"/>
        <v>1700</v>
      </c>
      <c r="M53" s="27"/>
      <c r="N53" s="27">
        <f t="shared" si="57"/>
        <v>2200</v>
      </c>
      <c r="O53" s="27"/>
      <c r="P53" s="27">
        <f t="shared" si="57"/>
        <v>1900</v>
      </c>
      <c r="Q53" s="27"/>
      <c r="R53" s="27">
        <f t="shared" si="57"/>
        <v>1900</v>
      </c>
      <c r="S53" s="27"/>
      <c r="T53" s="27">
        <f t="shared" si="57"/>
        <v>1900</v>
      </c>
      <c r="U53" s="27"/>
      <c r="V53" s="27">
        <f t="shared" si="57"/>
        <v>1900</v>
      </c>
      <c r="W53" s="27"/>
      <c r="X53" s="27">
        <f t="shared" si="57"/>
        <v>2200</v>
      </c>
      <c r="Y53" s="27"/>
      <c r="Z53" s="27">
        <f t="shared" si="57"/>
        <v>1900</v>
      </c>
      <c r="AA53" s="31"/>
      <c r="AC53" s="301">
        <f>AC49-AC52</f>
        <v>20987</v>
      </c>
      <c r="AD53" s="300"/>
    </row>
    <row r="54" spans="2:31" ht="14.95" thickBot="1" x14ac:dyDescent="0.3">
      <c r="B54" s="407"/>
      <c r="C54" s="282"/>
      <c r="D54" s="24"/>
      <c r="E54" s="23"/>
      <c r="F54" s="24"/>
      <c r="G54" s="23"/>
      <c r="H54" s="25"/>
      <c r="I54" s="23"/>
      <c r="J54" s="25"/>
      <c r="K54" s="23"/>
      <c r="L54" s="25"/>
      <c r="M54" s="23"/>
      <c r="N54" s="25"/>
      <c r="O54" s="23"/>
      <c r="P54" s="25"/>
      <c r="Q54" s="23"/>
      <c r="R54" s="25"/>
      <c r="S54" s="23"/>
      <c r="T54" s="25"/>
      <c r="U54" s="23"/>
      <c r="V54" s="25"/>
      <c r="W54" s="23"/>
      <c r="X54" s="25"/>
      <c r="Y54" s="23"/>
      <c r="Z54" s="25"/>
      <c r="AA54" s="26"/>
      <c r="AC54" s="309"/>
      <c r="AD54" s="305"/>
    </row>
    <row r="55" spans="2:31" ht="14.95" thickBot="1" x14ac:dyDescent="0.3"/>
    <row r="56" spans="2:31" ht="14.95" customHeight="1" x14ac:dyDescent="0.25">
      <c r="B56" s="396" t="s">
        <v>18</v>
      </c>
      <c r="C56" s="283" t="s">
        <v>98</v>
      </c>
      <c r="D56" s="32">
        <f>Investment!D42</f>
        <v>320</v>
      </c>
      <c r="E56" s="32"/>
      <c r="F56" s="32">
        <f>Investment!F42</f>
        <v>310</v>
      </c>
      <c r="G56" s="32"/>
      <c r="H56" s="32">
        <f>Investment!H42</f>
        <v>310</v>
      </c>
      <c r="I56" s="32"/>
      <c r="J56" s="32">
        <f>Investment!J42</f>
        <v>310</v>
      </c>
      <c r="K56" s="32"/>
      <c r="L56" s="32">
        <f>Investment!L42</f>
        <v>310</v>
      </c>
      <c r="M56" s="32"/>
      <c r="N56" s="32">
        <f>Investment!N42</f>
        <v>310</v>
      </c>
      <c r="O56" s="32"/>
      <c r="P56" s="32">
        <f>Investment!P42</f>
        <v>310</v>
      </c>
      <c r="Q56" s="32"/>
      <c r="R56" s="32">
        <f>Investment!R42</f>
        <v>310</v>
      </c>
      <c r="S56" s="32"/>
      <c r="T56" s="32">
        <f>Investment!T42</f>
        <v>310</v>
      </c>
      <c r="U56" s="32"/>
      <c r="V56" s="32">
        <f>Investment!V42</f>
        <v>310</v>
      </c>
      <c r="W56" s="32"/>
      <c r="X56" s="32">
        <f>Investment!X42</f>
        <v>310</v>
      </c>
      <c r="Y56" s="32"/>
      <c r="Z56" s="32">
        <f>Investment!Z42</f>
        <v>310</v>
      </c>
      <c r="AA56" s="33"/>
      <c r="AC56" s="310">
        <f>SUM(D56,F56,H56,J56,L56,N56,P56,R56,T56,V56,X56,Z56)</f>
        <v>3730</v>
      </c>
      <c r="AD56" s="33"/>
    </row>
    <row r="57" spans="2:31" x14ac:dyDescent="0.25">
      <c r="B57" s="397"/>
      <c r="C57" s="284" t="s">
        <v>157</v>
      </c>
      <c r="D57" s="34">
        <f>Investment!D55</f>
        <v>0</v>
      </c>
      <c r="E57" s="34"/>
      <c r="F57" s="34">
        <f>Investment!F55</f>
        <v>300</v>
      </c>
      <c r="G57" s="34"/>
      <c r="H57" s="34">
        <f>Investment!H55</f>
        <v>0</v>
      </c>
      <c r="I57" s="34"/>
      <c r="J57" s="34">
        <f>Investment!J55</f>
        <v>100</v>
      </c>
      <c r="K57" s="34"/>
      <c r="L57" s="34">
        <f>Investment!L55</f>
        <v>0</v>
      </c>
      <c r="M57" s="34"/>
      <c r="N57" s="34">
        <f>Investment!N55</f>
        <v>200</v>
      </c>
      <c r="O57" s="34"/>
      <c r="P57" s="34">
        <f>Investment!P55</f>
        <v>0</v>
      </c>
      <c r="Q57" s="34"/>
      <c r="R57" s="34">
        <f>Investment!R55</f>
        <v>0</v>
      </c>
      <c r="S57" s="34"/>
      <c r="T57" s="34">
        <f>Investment!T55</f>
        <v>200</v>
      </c>
      <c r="U57" s="34"/>
      <c r="V57" s="34">
        <f>Investment!V55</f>
        <v>0</v>
      </c>
      <c r="W57" s="34"/>
      <c r="X57" s="34">
        <f>Investment!X55</f>
        <v>0</v>
      </c>
      <c r="Y57" s="34"/>
      <c r="Z57" s="34">
        <f>Investment!Z55</f>
        <v>0</v>
      </c>
      <c r="AA57" s="35"/>
      <c r="AC57" s="311">
        <f t="shared" ref="AC57:AC59" si="58">SUM(D57,F57,H57,J57,L57,N57,P57,R57,T57,V57,X57,Z57)</f>
        <v>800</v>
      </c>
      <c r="AD57" s="35"/>
    </row>
    <row r="58" spans="2:31" x14ac:dyDescent="0.25">
      <c r="B58" s="397"/>
      <c r="C58" s="284" t="s">
        <v>155</v>
      </c>
      <c r="D58" s="34">
        <v>20</v>
      </c>
      <c r="E58" s="34"/>
      <c r="F58" s="34">
        <v>20</v>
      </c>
      <c r="G58" s="34"/>
      <c r="H58" s="34">
        <v>20</v>
      </c>
      <c r="I58" s="34"/>
      <c r="J58" s="34">
        <v>20</v>
      </c>
      <c r="K58" s="34"/>
      <c r="L58" s="34">
        <v>20</v>
      </c>
      <c r="M58" s="34"/>
      <c r="N58" s="34">
        <v>20</v>
      </c>
      <c r="O58" s="34"/>
      <c r="P58" s="34">
        <v>20</v>
      </c>
      <c r="Q58" s="34"/>
      <c r="R58" s="34">
        <v>20</v>
      </c>
      <c r="S58" s="34"/>
      <c r="T58" s="34">
        <v>20</v>
      </c>
      <c r="U58" s="34"/>
      <c r="V58" s="34">
        <v>20</v>
      </c>
      <c r="W58" s="34"/>
      <c r="X58" s="34">
        <v>20</v>
      </c>
      <c r="Y58" s="34"/>
      <c r="Z58" s="34">
        <v>20</v>
      </c>
      <c r="AA58" s="35"/>
      <c r="AC58" s="311">
        <f t="shared" si="58"/>
        <v>240</v>
      </c>
      <c r="AD58" s="35"/>
    </row>
    <row r="59" spans="2:31" ht="14.95" thickBot="1" x14ac:dyDescent="0.3">
      <c r="B59" s="397"/>
      <c r="C59" s="285" t="s">
        <v>118</v>
      </c>
      <c r="D59" s="36">
        <f>Investment!D30</f>
        <v>50</v>
      </c>
      <c r="E59" s="36"/>
      <c r="F59" s="36">
        <f>Investment!F30</f>
        <v>50</v>
      </c>
      <c r="G59" s="36"/>
      <c r="H59" s="36">
        <f>Investment!H30</f>
        <v>50</v>
      </c>
      <c r="I59" s="36"/>
      <c r="J59" s="36">
        <f>Investment!J30</f>
        <v>50</v>
      </c>
      <c r="K59" s="36"/>
      <c r="L59" s="36">
        <f>Investment!L30</f>
        <v>50</v>
      </c>
      <c r="M59" s="36"/>
      <c r="N59" s="36">
        <f>Investment!N30</f>
        <v>50</v>
      </c>
      <c r="O59" s="36"/>
      <c r="P59" s="36">
        <f>Investment!P30</f>
        <v>50</v>
      </c>
      <c r="Q59" s="36"/>
      <c r="R59" s="36">
        <f>Investment!R30</f>
        <v>60</v>
      </c>
      <c r="S59" s="36"/>
      <c r="T59" s="36">
        <f>Investment!T30</f>
        <v>60</v>
      </c>
      <c r="U59" s="36"/>
      <c r="V59" s="36">
        <f>Investment!V30</f>
        <v>60</v>
      </c>
      <c r="W59" s="36"/>
      <c r="X59" s="36">
        <f>Investment!X30</f>
        <v>60</v>
      </c>
      <c r="Y59" s="36"/>
      <c r="Z59" s="36">
        <f>Investment!Z30</f>
        <v>60</v>
      </c>
      <c r="AA59" s="37"/>
      <c r="AC59" s="312">
        <f t="shared" si="58"/>
        <v>650</v>
      </c>
      <c r="AD59" s="37"/>
    </row>
    <row r="60" spans="2:31" ht="14.95" thickBot="1" x14ac:dyDescent="0.3">
      <c r="B60" s="398"/>
      <c r="C60" s="39" t="s">
        <v>20</v>
      </c>
      <c r="D60" s="42">
        <f>SUM(D56:D59)</f>
        <v>390</v>
      </c>
      <c r="E60" s="44">
        <f>D60/D49</f>
        <v>0.18759018759018758</v>
      </c>
      <c r="F60" s="42">
        <f>SUM(F56:F59)</f>
        <v>680</v>
      </c>
      <c r="G60" s="44">
        <f>F60/F49</f>
        <v>0.32708032708032708</v>
      </c>
      <c r="H60" s="42">
        <f>SUM(H56:H59)</f>
        <v>380</v>
      </c>
      <c r="I60" s="44">
        <f>H60/H49</f>
        <v>0.18278018278018279</v>
      </c>
      <c r="J60" s="42">
        <f>SUM(J56:J59)</f>
        <v>480</v>
      </c>
      <c r="K60" s="44">
        <f>J60/J49</f>
        <v>0.18823529411764706</v>
      </c>
      <c r="L60" s="42">
        <f>SUM(L56:L59)</f>
        <v>380</v>
      </c>
      <c r="M60" s="44">
        <f>L60/L49</f>
        <v>0.14901960784313725</v>
      </c>
      <c r="N60" s="42">
        <f>SUM(N56:N59)</f>
        <v>580</v>
      </c>
      <c r="O60" s="44">
        <f>N60/N49</f>
        <v>0.20350877192982456</v>
      </c>
      <c r="P60" s="42">
        <f>SUM(P56:P59)</f>
        <v>380</v>
      </c>
      <c r="Q60" s="44">
        <f>P60/P49</f>
        <v>0.14901960784313725</v>
      </c>
      <c r="R60" s="42">
        <f>SUM(R56:R59)</f>
        <v>390</v>
      </c>
      <c r="S60" s="44">
        <f>R60/R49</f>
        <v>0.15294117647058825</v>
      </c>
      <c r="T60" s="42">
        <f>SUM(T56:T59)</f>
        <v>590</v>
      </c>
      <c r="U60" s="44">
        <f>T60/T49</f>
        <v>0.23137254901960785</v>
      </c>
      <c r="V60" s="42">
        <f>SUM(V56:V59)</f>
        <v>390</v>
      </c>
      <c r="W60" s="44">
        <f>V60/V49</f>
        <v>0.15294117647058825</v>
      </c>
      <c r="X60" s="42">
        <f>SUM(X56:X59)</f>
        <v>390</v>
      </c>
      <c r="Y60" s="44">
        <f>X60/X49</f>
        <v>0.1368421052631579</v>
      </c>
      <c r="Z60" s="42">
        <f>SUM(Z56:Z59)</f>
        <v>390</v>
      </c>
      <c r="AA60" s="45">
        <f>Z60/Z49</f>
        <v>0.15294117647058825</v>
      </c>
      <c r="AC60" s="313">
        <f>SUM(AC56:AC59)</f>
        <v>5420</v>
      </c>
      <c r="AD60" s="61">
        <f>AC60/AC49</f>
        <v>0.18195857253164133</v>
      </c>
      <c r="AE60" t="s">
        <v>172</v>
      </c>
    </row>
    <row r="61" spans="2:31" ht="14.95" thickBot="1" x14ac:dyDescent="0.3"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C61" s="38"/>
      <c r="AD61" s="38"/>
    </row>
    <row r="62" spans="2:31" ht="14.95" thickBot="1" x14ac:dyDescent="0.3">
      <c r="C62" s="48" t="s">
        <v>19</v>
      </c>
      <c r="D62" s="40">
        <f>D53-SUM(D56:D59)</f>
        <v>839</v>
      </c>
      <c r="E62" s="40"/>
      <c r="F62" s="40">
        <f>F53-SUM(F56:F59)</f>
        <v>549</v>
      </c>
      <c r="G62" s="40"/>
      <c r="H62" s="40">
        <f>H53-SUM(H56:H59)</f>
        <v>849</v>
      </c>
      <c r="I62" s="40"/>
      <c r="J62" s="40">
        <f>J53-SUM(J56:J59)</f>
        <v>1220</v>
      </c>
      <c r="K62" s="40"/>
      <c r="L62" s="40">
        <f>L53-SUM(L56:L59)</f>
        <v>1320</v>
      </c>
      <c r="M62" s="40"/>
      <c r="N62" s="40">
        <f>N53-SUM(N56:N59)</f>
        <v>1620</v>
      </c>
      <c r="O62" s="40"/>
      <c r="P62" s="40">
        <f>P53-SUM(P56:P59)</f>
        <v>1520</v>
      </c>
      <c r="Q62" s="40"/>
      <c r="R62" s="40">
        <f>R53-SUM(R56:R59)</f>
        <v>1510</v>
      </c>
      <c r="S62" s="40"/>
      <c r="T62" s="40">
        <f>T53-SUM(T56:T59)</f>
        <v>1310</v>
      </c>
      <c r="U62" s="40"/>
      <c r="V62" s="40">
        <f>V53-SUM(V56:V59)</f>
        <v>1510</v>
      </c>
      <c r="W62" s="40"/>
      <c r="X62" s="40">
        <f>X53-SUM(X56:X59)</f>
        <v>1810</v>
      </c>
      <c r="Y62" s="40"/>
      <c r="Z62" s="40">
        <f>Z53-SUM(Z56:Z59)</f>
        <v>1510</v>
      </c>
      <c r="AA62" s="41"/>
      <c r="AC62" s="60">
        <f>AC53-SUM(AC56:AC59)</f>
        <v>15567</v>
      </c>
      <c r="AD62" s="41"/>
    </row>
    <row r="63" spans="2:31" x14ac:dyDescent="0.25"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</row>
    <row r="64" spans="2:31" x14ac:dyDescent="0.25"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25">
      <c r="B65" s="154"/>
      <c r="I65" s="43"/>
      <c r="J65" s="43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x14ac:dyDescent="0.25">
      <c r="D66" s="38"/>
      <c r="E66" s="38"/>
      <c r="F66" s="38"/>
      <c r="G66" s="38"/>
      <c r="H66" s="38"/>
      <c r="I66" s="43"/>
      <c r="J66" s="43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25"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</row>
    <row r="68" spans="2:27" x14ac:dyDescent="0.25"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</row>
    <row r="69" spans="2:27" x14ac:dyDescent="0.25"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</row>
    <row r="70" spans="2:27" x14ac:dyDescent="0.25"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</row>
    <row r="71" spans="2:27" x14ac:dyDescent="0.25"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</row>
    <row r="72" spans="2:27" x14ac:dyDescent="0.25"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</row>
    <row r="73" spans="2:27" x14ac:dyDescent="0.25"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</row>
    <row r="74" spans="2:27" x14ac:dyDescent="0.25"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</row>
    <row r="75" spans="2:27" x14ac:dyDescent="0.25"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</row>
    <row r="76" spans="2:27" x14ac:dyDescent="0.25"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</row>
    <row r="77" spans="2:27" x14ac:dyDescent="0.25"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</row>
    <row r="78" spans="2:27" x14ac:dyDescent="0.25"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</row>
    <row r="79" spans="2:27" x14ac:dyDescent="0.25"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</row>
  </sheetData>
  <mergeCells count="8">
    <mergeCell ref="B35:B47"/>
    <mergeCell ref="B49:B54"/>
    <mergeCell ref="B56:B60"/>
    <mergeCell ref="D1:AA3"/>
    <mergeCell ref="C1:C4"/>
    <mergeCell ref="B1:B4"/>
    <mergeCell ref="B5:B12"/>
    <mergeCell ref="B13:B34"/>
  </mergeCells>
  <phoneticPr fontId="19" type="noConversion"/>
  <pageMargins left="0.7" right="0.7" top="0.78740157499999996" bottom="0.78740157499999996" header="0.3" footer="0.3"/>
  <pageSetup paperSize="9" orientation="portrait" horizontalDpi="429496729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S116"/>
  <sheetViews>
    <sheetView zoomScale="60" zoomScaleNormal="60" workbookViewId="0">
      <selection activeCell="AO38" sqref="AO38"/>
    </sheetView>
  </sheetViews>
  <sheetFormatPr baseColWidth="10" defaultColWidth="8.875" defaultRowHeight="14.3" x14ac:dyDescent="0.25"/>
  <cols>
    <col min="2" max="2" width="4" customWidth="1"/>
    <col min="3" max="3" width="12.625" customWidth="1"/>
    <col min="4" max="4" width="11.125" bestFit="1" customWidth="1"/>
    <col min="5" max="5" width="12.625" customWidth="1"/>
    <col min="6" max="6" width="11.25" bestFit="1" customWidth="1"/>
    <col min="7" max="7" width="12.625" customWidth="1"/>
    <col min="8" max="8" width="11.5" bestFit="1" customWidth="1"/>
    <col min="9" max="9" width="12.625" customWidth="1"/>
    <col min="10" max="10" width="11.5" bestFit="1" customWidth="1"/>
    <col min="11" max="11" width="12.625" customWidth="1"/>
    <col min="12" max="12" width="11.125" bestFit="1" customWidth="1"/>
    <col min="13" max="13" width="12.625" customWidth="1"/>
    <col min="14" max="14" width="11.125" bestFit="1" customWidth="1"/>
    <col min="15" max="15" width="12.625" customWidth="1"/>
    <col min="16" max="16" width="11.125" bestFit="1" customWidth="1"/>
    <col min="17" max="17" width="12.625" customWidth="1"/>
    <col min="18" max="18" width="11.125" bestFit="1" customWidth="1"/>
    <col min="19" max="19" width="12.625" customWidth="1"/>
    <col min="20" max="20" width="11.125" bestFit="1" customWidth="1"/>
    <col min="21" max="21" width="12.625" customWidth="1"/>
    <col min="22" max="22" width="11" customWidth="1"/>
    <col min="23" max="23" width="12.625" customWidth="1"/>
    <col min="24" max="24" width="11.125" bestFit="1" customWidth="1"/>
    <col min="25" max="25" width="12.625" customWidth="1"/>
    <col min="26" max="26" width="11.125" bestFit="1" customWidth="1"/>
    <col min="27" max="27" width="18.625" customWidth="1"/>
    <col min="28" max="28" width="14.5" bestFit="1" customWidth="1"/>
    <col min="29" max="29" width="14.5" customWidth="1"/>
    <col min="30" max="30" width="15.25" bestFit="1" customWidth="1"/>
    <col min="32" max="32" width="21.5" bestFit="1" customWidth="1"/>
    <col min="33" max="33" width="30" customWidth="1"/>
    <col min="34" max="34" width="15.625" bestFit="1" customWidth="1"/>
    <col min="35" max="35" width="17.125" customWidth="1"/>
    <col min="36" max="36" width="11.625" bestFit="1" customWidth="1"/>
    <col min="37" max="37" width="14.125" bestFit="1" customWidth="1"/>
    <col min="38" max="38" width="14.875" bestFit="1" customWidth="1"/>
    <col min="39" max="39" width="17.125" bestFit="1" customWidth="1"/>
    <col min="41" max="41" width="15.5" bestFit="1" customWidth="1"/>
    <col min="42" max="43" width="10.875" bestFit="1" customWidth="1"/>
  </cols>
  <sheetData>
    <row r="2" spans="2:45" ht="14.95" thickBot="1" x14ac:dyDescent="0.3"/>
    <row r="3" spans="2:45" ht="24.45" thickBot="1" x14ac:dyDescent="0.45">
      <c r="B3" s="422" t="s">
        <v>169</v>
      </c>
      <c r="C3" s="423"/>
      <c r="D3" s="423"/>
      <c r="E3" s="423"/>
      <c r="F3" s="423"/>
      <c r="G3" s="423"/>
      <c r="H3" s="423"/>
      <c r="I3" s="424"/>
    </row>
    <row r="4" spans="2:45" ht="14.95" thickBot="1" x14ac:dyDescent="0.3"/>
    <row r="5" spans="2:45" ht="19.7" thickBot="1" x14ac:dyDescent="0.4">
      <c r="B5" s="408" t="s">
        <v>99</v>
      </c>
      <c r="C5" s="425"/>
      <c r="D5" s="425"/>
      <c r="E5" s="409"/>
      <c r="AB5" s="65"/>
      <c r="AC5" s="65"/>
      <c r="AD5" s="65"/>
      <c r="AF5" s="408" t="s">
        <v>98</v>
      </c>
      <c r="AG5" s="409"/>
      <c r="AP5" s="65"/>
      <c r="AQ5" s="65"/>
    </row>
    <row r="6" spans="2:45" ht="17" thickBot="1" x14ac:dyDescent="0.3">
      <c r="B6" s="145"/>
      <c r="C6" s="146" t="s">
        <v>85</v>
      </c>
      <c r="D6" s="137" t="s">
        <v>84</v>
      </c>
      <c r="E6" s="137" t="s">
        <v>86</v>
      </c>
      <c r="F6" s="137" t="s">
        <v>84</v>
      </c>
      <c r="G6" s="137" t="s">
        <v>87</v>
      </c>
      <c r="H6" s="137" t="s">
        <v>84</v>
      </c>
      <c r="I6" s="137" t="s">
        <v>88</v>
      </c>
      <c r="J6" s="137" t="s">
        <v>84</v>
      </c>
      <c r="K6" s="137" t="s">
        <v>89</v>
      </c>
      <c r="L6" s="137" t="s">
        <v>84</v>
      </c>
      <c r="M6" s="137" t="s">
        <v>90</v>
      </c>
      <c r="N6" s="137" t="s">
        <v>84</v>
      </c>
      <c r="O6" s="137" t="s">
        <v>91</v>
      </c>
      <c r="P6" s="137" t="s">
        <v>84</v>
      </c>
      <c r="Q6" s="137" t="s">
        <v>92</v>
      </c>
      <c r="R6" s="137" t="s">
        <v>84</v>
      </c>
      <c r="S6" s="137" t="s">
        <v>93</v>
      </c>
      <c r="T6" s="137" t="s">
        <v>84</v>
      </c>
      <c r="U6" s="137" t="s">
        <v>94</v>
      </c>
      <c r="V6" s="137" t="s">
        <v>84</v>
      </c>
      <c r="W6" s="137" t="s">
        <v>95</v>
      </c>
      <c r="X6" s="137" t="s">
        <v>84</v>
      </c>
      <c r="Y6" s="137" t="s">
        <v>96</v>
      </c>
      <c r="Z6" s="144" t="s">
        <v>84</v>
      </c>
      <c r="AA6" s="183" t="s">
        <v>124</v>
      </c>
      <c r="AB6" s="137" t="s">
        <v>120</v>
      </c>
      <c r="AC6" s="144" t="s">
        <v>127</v>
      </c>
      <c r="AD6" s="181" t="s">
        <v>23</v>
      </c>
      <c r="AF6" s="66" t="s">
        <v>35</v>
      </c>
      <c r="AG6" s="68" t="s">
        <v>36</v>
      </c>
      <c r="AH6" s="68" t="s">
        <v>37</v>
      </c>
      <c r="AI6" s="68" t="s">
        <v>39</v>
      </c>
      <c r="AJ6" s="68" t="s">
        <v>38</v>
      </c>
      <c r="AK6" s="67" t="s">
        <v>41</v>
      </c>
      <c r="AL6" s="67" t="s">
        <v>97</v>
      </c>
      <c r="AM6" s="67" t="s">
        <v>158</v>
      </c>
      <c r="AN6" s="67" t="s">
        <v>42</v>
      </c>
      <c r="AO6" s="68" t="s">
        <v>130</v>
      </c>
      <c r="AP6" s="159" t="s">
        <v>115</v>
      </c>
      <c r="AQ6" s="159" t="s">
        <v>116</v>
      </c>
      <c r="AR6" s="68" t="s">
        <v>83</v>
      </c>
      <c r="AS6" s="68" t="s">
        <v>132</v>
      </c>
    </row>
    <row r="7" spans="2:45" x14ac:dyDescent="0.25">
      <c r="B7" s="139" t="s">
        <v>48</v>
      </c>
      <c r="C7" s="136" t="s">
        <v>143</v>
      </c>
      <c r="D7" s="155">
        <v>10</v>
      </c>
      <c r="E7" s="342" t="s">
        <v>143</v>
      </c>
      <c r="F7" s="343">
        <v>10</v>
      </c>
      <c r="G7" s="136" t="s">
        <v>143</v>
      </c>
      <c r="H7" s="155">
        <v>10</v>
      </c>
      <c r="I7" s="342" t="s">
        <v>143</v>
      </c>
      <c r="J7" s="343">
        <v>10</v>
      </c>
      <c r="K7" s="136" t="s">
        <v>143</v>
      </c>
      <c r="L7" s="155">
        <v>10</v>
      </c>
      <c r="M7" s="342" t="s">
        <v>143</v>
      </c>
      <c r="N7" s="343">
        <v>10</v>
      </c>
      <c r="O7" s="136" t="s">
        <v>143</v>
      </c>
      <c r="P7" s="155">
        <v>10</v>
      </c>
      <c r="Q7" s="342" t="s">
        <v>143</v>
      </c>
      <c r="R7" s="343">
        <v>20</v>
      </c>
      <c r="S7" s="136" t="s">
        <v>143</v>
      </c>
      <c r="T7" s="155">
        <v>20</v>
      </c>
      <c r="U7" s="342" t="s">
        <v>143</v>
      </c>
      <c r="V7" s="343">
        <v>20</v>
      </c>
      <c r="W7" s="136" t="s">
        <v>143</v>
      </c>
      <c r="X7" s="155">
        <v>20</v>
      </c>
      <c r="Y7" s="342" t="s">
        <v>143</v>
      </c>
      <c r="Z7" s="343">
        <v>20</v>
      </c>
      <c r="AA7" s="358">
        <f>SUM(D7+F7+H7+J7+L7+N7+P7+R7+T7+V7+X7+Z7)</f>
        <v>170</v>
      </c>
      <c r="AB7" s="359">
        <v>200</v>
      </c>
      <c r="AC7" s="360">
        <f t="shared" ref="AC7:AC29" si="0">AB7-AA7</f>
        <v>30</v>
      </c>
      <c r="AD7" s="452">
        <f>SUM(((AB7-AA7)/AA7))</f>
        <v>0.17647058823529413</v>
      </c>
      <c r="AF7" s="69" t="s">
        <v>173</v>
      </c>
      <c r="AG7" s="70" t="s">
        <v>106</v>
      </c>
      <c r="AH7" s="70" t="s">
        <v>107</v>
      </c>
      <c r="AI7" s="70" t="s">
        <v>108</v>
      </c>
      <c r="AJ7" s="79">
        <v>2E-3</v>
      </c>
      <c r="AK7" s="90">
        <v>2.0430000000000001</v>
      </c>
      <c r="AL7" s="84">
        <v>0</v>
      </c>
      <c r="AM7" s="84"/>
      <c r="AN7" s="98" t="s">
        <v>42</v>
      </c>
      <c r="AO7" s="71" t="s">
        <v>130</v>
      </c>
      <c r="AP7" s="192">
        <v>1.4999999999999999E-2</v>
      </c>
      <c r="AQ7" s="192" t="s">
        <v>133</v>
      </c>
      <c r="AR7" s="192">
        <v>1.4999999999999999E-2</v>
      </c>
      <c r="AS7" s="192" t="s">
        <v>133</v>
      </c>
    </row>
    <row r="8" spans="2:45" x14ac:dyDescent="0.25">
      <c r="B8" s="140" t="s">
        <v>50</v>
      </c>
      <c r="C8" s="134" t="s">
        <v>148</v>
      </c>
      <c r="D8" s="156">
        <v>40</v>
      </c>
      <c r="E8" s="344" t="s">
        <v>148</v>
      </c>
      <c r="F8" s="345">
        <v>40</v>
      </c>
      <c r="G8" s="134" t="s">
        <v>148</v>
      </c>
      <c r="H8" s="156">
        <v>40</v>
      </c>
      <c r="I8" s="344" t="s">
        <v>148</v>
      </c>
      <c r="J8" s="345">
        <v>40</v>
      </c>
      <c r="K8" s="134" t="s">
        <v>148</v>
      </c>
      <c r="L8" s="156">
        <v>40</v>
      </c>
      <c r="M8" s="344" t="s">
        <v>148</v>
      </c>
      <c r="N8" s="345">
        <v>40</v>
      </c>
      <c r="O8" s="134" t="s">
        <v>148</v>
      </c>
      <c r="P8" s="156">
        <v>40</v>
      </c>
      <c r="Q8" s="344" t="s">
        <v>148</v>
      </c>
      <c r="R8" s="345">
        <v>40</v>
      </c>
      <c r="S8" s="134" t="s">
        <v>148</v>
      </c>
      <c r="T8" s="156">
        <v>40</v>
      </c>
      <c r="U8" s="344" t="s">
        <v>148</v>
      </c>
      <c r="V8" s="345">
        <v>40</v>
      </c>
      <c r="W8" s="134" t="s">
        <v>148</v>
      </c>
      <c r="X8" s="156">
        <v>40</v>
      </c>
      <c r="Y8" s="344" t="s">
        <v>148</v>
      </c>
      <c r="Z8" s="345">
        <v>40</v>
      </c>
      <c r="AA8" s="361">
        <f t="shared" ref="AA8:AA29" si="1">SUM(D8+F8+H8+J8+L8+N8+P8+R8+T8+V8+X8+Z8)</f>
        <v>480</v>
      </c>
      <c r="AB8" s="362">
        <v>500</v>
      </c>
      <c r="AC8" s="360">
        <f t="shared" si="0"/>
        <v>20</v>
      </c>
      <c r="AD8" s="453">
        <f>SUM((AB8-AA8)/AA8)</f>
        <v>4.1666666666666664E-2</v>
      </c>
      <c r="AF8" s="78"/>
      <c r="AG8" s="71"/>
      <c r="AH8" s="71"/>
      <c r="AI8" s="71"/>
      <c r="AJ8" s="80"/>
      <c r="AK8" s="95"/>
      <c r="AL8" s="85">
        <v>0</v>
      </c>
      <c r="AM8" s="85"/>
      <c r="AN8" s="97"/>
      <c r="AO8" s="71"/>
      <c r="AP8" s="193"/>
      <c r="AQ8" s="194"/>
      <c r="AR8" s="194"/>
      <c r="AS8" s="194"/>
    </row>
    <row r="9" spans="2:45" x14ac:dyDescent="0.25">
      <c r="B9" s="140" t="s">
        <v>52</v>
      </c>
      <c r="C9" s="135"/>
      <c r="D9" s="155"/>
      <c r="E9" s="346"/>
      <c r="F9" s="343"/>
      <c r="G9" s="135"/>
      <c r="H9" s="155"/>
      <c r="I9" s="346"/>
      <c r="J9" s="343"/>
      <c r="K9" s="135"/>
      <c r="L9" s="155"/>
      <c r="M9" s="346"/>
      <c r="N9" s="343"/>
      <c r="O9" s="135"/>
      <c r="P9" s="155"/>
      <c r="Q9" s="346"/>
      <c r="R9" s="343"/>
      <c r="S9" s="135"/>
      <c r="T9" s="155"/>
      <c r="U9" s="346"/>
      <c r="V9" s="343"/>
      <c r="W9" s="135"/>
      <c r="X9" s="155"/>
      <c r="Y9" s="346"/>
      <c r="Z9" s="343"/>
      <c r="AA9" s="361">
        <f t="shared" si="1"/>
        <v>0</v>
      </c>
      <c r="AB9" s="362"/>
      <c r="AC9" s="360">
        <f t="shared" si="0"/>
        <v>0</v>
      </c>
      <c r="AD9" s="363"/>
      <c r="AF9" s="78"/>
      <c r="AG9" s="71"/>
      <c r="AH9" s="71"/>
      <c r="AI9" s="71"/>
      <c r="AJ9" s="80"/>
      <c r="AK9" s="89"/>
      <c r="AL9" s="85">
        <v>0</v>
      </c>
      <c r="AM9" s="85"/>
      <c r="AN9" s="189"/>
      <c r="AO9" s="71"/>
      <c r="AP9" s="193"/>
      <c r="AQ9" s="194"/>
      <c r="AR9" s="194"/>
      <c r="AS9" s="194"/>
    </row>
    <row r="10" spans="2:45" x14ac:dyDescent="0.25">
      <c r="B10" s="140" t="s">
        <v>54</v>
      </c>
      <c r="C10" s="134"/>
      <c r="D10" s="156"/>
      <c r="E10" s="344"/>
      <c r="F10" s="345"/>
      <c r="G10" s="134"/>
      <c r="H10" s="156"/>
      <c r="I10" s="344"/>
      <c r="J10" s="345"/>
      <c r="K10" s="134"/>
      <c r="L10" s="156"/>
      <c r="M10" s="344"/>
      <c r="N10" s="345"/>
      <c r="O10" s="134"/>
      <c r="P10" s="156"/>
      <c r="Q10" s="344"/>
      <c r="R10" s="345"/>
      <c r="S10" s="134"/>
      <c r="T10" s="156"/>
      <c r="U10" s="344"/>
      <c r="V10" s="345"/>
      <c r="W10" s="134"/>
      <c r="X10" s="156"/>
      <c r="Y10" s="344"/>
      <c r="Z10" s="345"/>
      <c r="AA10" s="361">
        <f t="shared" si="1"/>
        <v>0</v>
      </c>
      <c r="AB10" s="362"/>
      <c r="AC10" s="360">
        <f t="shared" si="0"/>
        <v>0</v>
      </c>
      <c r="AD10" s="363"/>
      <c r="AF10" s="78"/>
      <c r="AG10" s="71"/>
      <c r="AH10" s="71"/>
      <c r="AI10" s="71"/>
      <c r="AJ10" s="80"/>
      <c r="AK10" s="89"/>
      <c r="AL10" s="85">
        <v>0</v>
      </c>
      <c r="AM10" s="85"/>
      <c r="AN10" s="97"/>
      <c r="AO10" s="71"/>
      <c r="AP10" s="193"/>
      <c r="AQ10" s="194"/>
      <c r="AR10" s="194"/>
      <c r="AS10" s="194"/>
    </row>
    <row r="11" spans="2:45" ht="14.95" thickBot="1" x14ac:dyDescent="0.3">
      <c r="B11" s="140" t="s">
        <v>56</v>
      </c>
      <c r="C11" s="135"/>
      <c r="D11" s="155"/>
      <c r="E11" s="346"/>
      <c r="F11" s="343"/>
      <c r="G11" s="132"/>
      <c r="H11" s="157"/>
      <c r="I11" s="347"/>
      <c r="J11" s="340"/>
      <c r="K11" s="132"/>
      <c r="L11" s="157"/>
      <c r="M11" s="347"/>
      <c r="N11" s="340"/>
      <c r="O11" s="132"/>
      <c r="P11" s="157"/>
      <c r="Q11" s="347"/>
      <c r="R11" s="340"/>
      <c r="S11" s="132"/>
      <c r="T11" s="157"/>
      <c r="U11" s="347"/>
      <c r="V11" s="340"/>
      <c r="W11" s="132"/>
      <c r="X11" s="157"/>
      <c r="Y11" s="347"/>
      <c r="Z11" s="340"/>
      <c r="AA11" s="361">
        <f t="shared" si="1"/>
        <v>0</v>
      </c>
      <c r="AB11" s="362"/>
      <c r="AC11" s="360">
        <f t="shared" si="0"/>
        <v>0</v>
      </c>
      <c r="AD11" s="363"/>
      <c r="AF11" s="72"/>
      <c r="AG11" s="73"/>
      <c r="AH11" s="73"/>
      <c r="AI11" s="73"/>
      <c r="AJ11" s="81"/>
      <c r="AK11" s="147"/>
      <c r="AL11" s="86">
        <v>0</v>
      </c>
      <c r="AM11" s="86"/>
      <c r="AN11" s="99"/>
      <c r="AO11" s="191"/>
      <c r="AP11" s="195"/>
      <c r="AQ11" s="194"/>
      <c r="AR11" s="194"/>
      <c r="AS11" s="194"/>
    </row>
    <row r="12" spans="2:45" x14ac:dyDescent="0.25">
      <c r="B12" s="140" t="s">
        <v>100</v>
      </c>
      <c r="C12" s="134"/>
      <c r="D12" s="156"/>
      <c r="E12" s="344"/>
      <c r="F12" s="345"/>
      <c r="G12" s="133"/>
      <c r="H12" s="158"/>
      <c r="I12" s="348"/>
      <c r="J12" s="341"/>
      <c r="K12" s="133"/>
      <c r="L12" s="158"/>
      <c r="M12" s="348"/>
      <c r="N12" s="341"/>
      <c r="O12" s="133"/>
      <c r="P12" s="158"/>
      <c r="Q12" s="348"/>
      <c r="R12" s="341"/>
      <c r="S12" s="133"/>
      <c r="T12" s="158"/>
      <c r="U12" s="348"/>
      <c r="V12" s="341"/>
      <c r="W12" s="133"/>
      <c r="X12" s="158"/>
      <c r="Y12" s="348"/>
      <c r="Z12" s="356"/>
      <c r="AA12" s="315">
        <f t="shared" si="1"/>
        <v>0</v>
      </c>
      <c r="AB12" s="364"/>
      <c r="AC12" s="360">
        <f t="shared" si="0"/>
        <v>0</v>
      </c>
      <c r="AD12" s="363"/>
      <c r="AF12" s="74" t="s">
        <v>174</v>
      </c>
      <c r="AG12" s="91" t="s">
        <v>45</v>
      </c>
      <c r="AH12" s="91" t="s">
        <v>44</v>
      </c>
      <c r="AI12" s="75" t="s">
        <v>40</v>
      </c>
      <c r="AJ12" s="82">
        <v>1.9E-3</v>
      </c>
      <c r="AK12" s="153">
        <v>3.57</v>
      </c>
      <c r="AL12" s="87">
        <v>0</v>
      </c>
      <c r="AM12" s="87"/>
      <c r="AN12" s="131" t="s">
        <v>42</v>
      </c>
      <c r="AO12" s="75" t="s">
        <v>131</v>
      </c>
      <c r="AP12" s="196" t="s">
        <v>133</v>
      </c>
      <c r="AQ12" s="196" t="s">
        <v>43</v>
      </c>
      <c r="AR12" s="196">
        <v>1.4999999999999999E-2</v>
      </c>
      <c r="AS12" s="196">
        <v>1.4999999999999999E-2</v>
      </c>
    </row>
    <row r="13" spans="2:45" x14ac:dyDescent="0.25">
      <c r="B13" s="140" t="s">
        <v>101</v>
      </c>
      <c r="C13" s="136"/>
      <c r="D13" s="155"/>
      <c r="E13" s="342"/>
      <c r="F13" s="343"/>
      <c r="G13" s="132"/>
      <c r="H13" s="157"/>
      <c r="I13" s="347"/>
      <c r="J13" s="340"/>
      <c r="K13" s="132"/>
      <c r="L13" s="157"/>
      <c r="M13" s="347"/>
      <c r="N13" s="340"/>
      <c r="O13" s="132"/>
      <c r="P13" s="157"/>
      <c r="Q13" s="347"/>
      <c r="R13" s="340"/>
      <c r="S13" s="132"/>
      <c r="T13" s="157"/>
      <c r="U13" s="347"/>
      <c r="V13" s="340"/>
      <c r="W13" s="132"/>
      <c r="X13" s="157"/>
      <c r="Y13" s="347"/>
      <c r="Z13" s="381"/>
      <c r="AA13" s="316">
        <f t="shared" si="1"/>
        <v>0</v>
      </c>
      <c r="AB13" s="362"/>
      <c r="AC13" s="360">
        <f t="shared" si="0"/>
        <v>0</v>
      </c>
      <c r="AD13" s="363"/>
      <c r="AF13" s="94"/>
      <c r="AG13" s="91"/>
      <c r="AH13" s="91"/>
      <c r="AI13" s="91"/>
      <c r="AJ13" s="92"/>
      <c r="AK13" s="130"/>
      <c r="AL13" s="93">
        <v>0</v>
      </c>
      <c r="AM13" s="93"/>
      <c r="AN13" s="131"/>
      <c r="AO13" s="91"/>
      <c r="AP13" s="197"/>
      <c r="AQ13" s="197"/>
      <c r="AR13" s="197"/>
      <c r="AS13" s="197"/>
    </row>
    <row r="14" spans="2:45" x14ac:dyDescent="0.25">
      <c r="B14" s="140" t="s">
        <v>102</v>
      </c>
      <c r="C14" s="134"/>
      <c r="D14" s="156"/>
      <c r="E14" s="352"/>
      <c r="F14" s="353"/>
      <c r="G14" s="133"/>
      <c r="H14" s="158"/>
      <c r="I14" s="348"/>
      <c r="J14" s="341"/>
      <c r="K14" s="133"/>
      <c r="L14" s="158"/>
      <c r="M14" s="348"/>
      <c r="N14" s="341"/>
      <c r="O14" s="133"/>
      <c r="P14" s="158"/>
      <c r="Q14" s="348"/>
      <c r="R14" s="341"/>
      <c r="S14" s="133"/>
      <c r="T14" s="158"/>
      <c r="U14" s="348"/>
      <c r="V14" s="341"/>
      <c r="W14" s="133"/>
      <c r="X14" s="158"/>
      <c r="Y14" s="348"/>
      <c r="Z14" s="356"/>
      <c r="AA14" s="315">
        <f t="shared" si="1"/>
        <v>0</v>
      </c>
      <c r="AB14" s="364"/>
      <c r="AC14" s="360">
        <f t="shared" si="0"/>
        <v>0</v>
      </c>
      <c r="AD14" s="363"/>
      <c r="AF14" s="91"/>
      <c r="AG14" s="91"/>
      <c r="AH14" s="91"/>
      <c r="AI14" s="91"/>
      <c r="AJ14" s="92"/>
      <c r="AK14" s="130"/>
      <c r="AL14" s="93">
        <v>0</v>
      </c>
      <c r="AM14" s="93"/>
      <c r="AN14" s="131"/>
      <c r="AO14" s="91"/>
      <c r="AP14" s="197"/>
      <c r="AQ14" s="197"/>
      <c r="AR14" s="197"/>
      <c r="AS14" s="197"/>
    </row>
    <row r="15" spans="2:45" x14ac:dyDescent="0.25">
      <c r="B15" s="140" t="s">
        <v>103</v>
      </c>
      <c r="C15" s="135"/>
      <c r="D15" s="155"/>
      <c r="E15" s="354"/>
      <c r="F15" s="355"/>
      <c r="G15" s="132"/>
      <c r="H15" s="157"/>
      <c r="I15" s="347"/>
      <c r="J15" s="340"/>
      <c r="K15" s="132"/>
      <c r="L15" s="157"/>
      <c r="M15" s="347"/>
      <c r="N15" s="340"/>
      <c r="O15" s="132"/>
      <c r="P15" s="157"/>
      <c r="Q15" s="347"/>
      <c r="R15" s="340"/>
      <c r="S15" s="132"/>
      <c r="T15" s="157"/>
      <c r="U15" s="347"/>
      <c r="V15" s="340"/>
      <c r="W15" s="132"/>
      <c r="X15" s="157"/>
      <c r="Y15" s="347"/>
      <c r="Z15" s="381"/>
      <c r="AA15" s="316">
        <f t="shared" si="1"/>
        <v>0</v>
      </c>
      <c r="AB15" s="362"/>
      <c r="AC15" s="360">
        <f t="shared" si="0"/>
        <v>0</v>
      </c>
      <c r="AD15" s="363"/>
      <c r="AF15" s="148"/>
      <c r="AG15" s="148"/>
      <c r="AH15" s="148"/>
      <c r="AI15" s="148"/>
      <c r="AJ15" s="149"/>
      <c r="AK15" s="150"/>
      <c r="AL15" s="151">
        <v>0</v>
      </c>
      <c r="AM15" s="151"/>
      <c r="AN15" s="152"/>
      <c r="AO15" s="91"/>
      <c r="AP15" s="198"/>
      <c r="AQ15" s="198"/>
      <c r="AR15" s="198"/>
      <c r="AS15" s="198"/>
    </row>
    <row r="16" spans="2:45" ht="14.95" thickBot="1" x14ac:dyDescent="0.3">
      <c r="B16" s="140" t="s">
        <v>104</v>
      </c>
      <c r="C16" s="134"/>
      <c r="D16" s="156"/>
      <c r="E16" s="352"/>
      <c r="F16" s="353"/>
      <c r="G16" s="133"/>
      <c r="H16" s="158"/>
      <c r="I16" s="348"/>
      <c r="J16" s="341"/>
      <c r="K16" s="133"/>
      <c r="L16" s="158"/>
      <c r="M16" s="348"/>
      <c r="N16" s="341"/>
      <c r="O16" s="133"/>
      <c r="P16" s="158"/>
      <c r="Q16" s="348"/>
      <c r="R16" s="341"/>
      <c r="S16" s="133"/>
      <c r="T16" s="158"/>
      <c r="U16" s="348"/>
      <c r="V16" s="341"/>
      <c r="W16" s="133"/>
      <c r="X16" s="158"/>
      <c r="Y16" s="348"/>
      <c r="Z16" s="356"/>
      <c r="AA16" s="315">
        <f t="shared" si="1"/>
        <v>0</v>
      </c>
      <c r="AB16" s="364"/>
      <c r="AC16" s="360">
        <f t="shared" si="0"/>
        <v>0</v>
      </c>
      <c r="AD16" s="363"/>
      <c r="AF16" s="76"/>
      <c r="AG16" s="77"/>
      <c r="AH16" s="77"/>
      <c r="AI16" s="77"/>
      <c r="AJ16" s="83"/>
      <c r="AK16" s="96"/>
      <c r="AL16" s="88">
        <v>0</v>
      </c>
      <c r="AM16" s="88"/>
      <c r="AN16" s="100"/>
      <c r="AO16" s="190"/>
      <c r="AP16" s="199"/>
      <c r="AQ16" s="199"/>
      <c r="AR16" s="199"/>
      <c r="AS16" s="199"/>
    </row>
    <row r="17" spans="2:45" ht="14.95" thickBot="1" x14ac:dyDescent="0.3">
      <c r="B17" s="140" t="s">
        <v>109</v>
      </c>
      <c r="C17" s="135"/>
      <c r="D17" s="155"/>
      <c r="E17" s="354"/>
      <c r="F17" s="355"/>
      <c r="G17" s="132"/>
      <c r="H17" s="157"/>
      <c r="I17" s="347"/>
      <c r="J17" s="340"/>
      <c r="K17" s="132"/>
      <c r="L17" s="157"/>
      <c r="M17" s="347"/>
      <c r="N17" s="340"/>
      <c r="O17" s="132"/>
      <c r="P17" s="157"/>
      <c r="Q17" s="347"/>
      <c r="R17" s="340"/>
      <c r="S17" s="132"/>
      <c r="T17" s="157"/>
      <c r="U17" s="347"/>
      <c r="V17" s="340"/>
      <c r="W17" s="132"/>
      <c r="X17" s="157"/>
      <c r="Y17" s="347"/>
      <c r="Z17" s="381"/>
      <c r="AA17" s="316">
        <f t="shared" si="1"/>
        <v>0</v>
      </c>
      <c r="AB17" s="362"/>
      <c r="AC17" s="360">
        <f t="shared" si="0"/>
        <v>0</v>
      </c>
      <c r="AD17" s="363"/>
    </row>
    <row r="18" spans="2:45" ht="19.05" thickBot="1" x14ac:dyDescent="0.5">
      <c r="B18" s="140" t="s">
        <v>110</v>
      </c>
      <c r="C18" s="134"/>
      <c r="D18" s="156"/>
      <c r="E18" s="352"/>
      <c r="F18" s="353"/>
      <c r="G18" s="133"/>
      <c r="H18" s="158"/>
      <c r="I18" s="348"/>
      <c r="J18" s="341"/>
      <c r="K18" s="133"/>
      <c r="L18" s="158"/>
      <c r="M18" s="348"/>
      <c r="N18" s="341"/>
      <c r="O18" s="133"/>
      <c r="P18" s="158"/>
      <c r="Q18" s="348"/>
      <c r="R18" s="341"/>
      <c r="S18" s="133"/>
      <c r="T18" s="158"/>
      <c r="U18" s="348"/>
      <c r="V18" s="341"/>
      <c r="W18" s="133"/>
      <c r="X18" s="158"/>
      <c r="Y18" s="348"/>
      <c r="Z18" s="356"/>
      <c r="AA18" s="316">
        <f t="shared" si="1"/>
        <v>0</v>
      </c>
      <c r="AB18" s="362"/>
      <c r="AC18" s="360">
        <f t="shared" si="0"/>
        <v>0</v>
      </c>
      <c r="AD18" s="363"/>
      <c r="AM18" s="188">
        <f>SUM(AM7:AM16)</f>
        <v>0</v>
      </c>
    </row>
    <row r="19" spans="2:45" x14ac:dyDescent="0.25">
      <c r="B19" s="140" t="s">
        <v>111</v>
      </c>
      <c r="C19" s="136"/>
      <c r="D19" s="155"/>
      <c r="E19" s="354"/>
      <c r="F19" s="355"/>
      <c r="G19" s="132"/>
      <c r="H19" s="157"/>
      <c r="I19" s="347"/>
      <c r="J19" s="340"/>
      <c r="K19" s="132"/>
      <c r="L19" s="157"/>
      <c r="M19" s="347"/>
      <c r="N19" s="340"/>
      <c r="O19" s="132"/>
      <c r="P19" s="157"/>
      <c r="Q19" s="347"/>
      <c r="R19" s="340"/>
      <c r="S19" s="132"/>
      <c r="T19" s="157"/>
      <c r="U19" s="347"/>
      <c r="V19" s="340"/>
      <c r="W19" s="132"/>
      <c r="X19" s="157"/>
      <c r="Y19" s="347"/>
      <c r="Z19" s="381"/>
      <c r="AA19" s="365">
        <f t="shared" si="1"/>
        <v>0</v>
      </c>
      <c r="AB19" s="366"/>
      <c r="AC19" s="360">
        <f t="shared" si="0"/>
        <v>0</v>
      </c>
      <c r="AD19" s="363"/>
    </row>
    <row r="20" spans="2:45" ht="14.95" thickBot="1" x14ac:dyDescent="0.3">
      <c r="B20" s="140" t="s">
        <v>112</v>
      </c>
      <c r="C20" s="134"/>
      <c r="D20" s="156"/>
      <c r="E20" s="352"/>
      <c r="F20" s="353"/>
      <c r="G20" s="133"/>
      <c r="H20" s="158"/>
      <c r="I20" s="348"/>
      <c r="J20" s="341"/>
      <c r="K20" s="133"/>
      <c r="L20" s="158"/>
      <c r="M20" s="348"/>
      <c r="N20" s="341"/>
      <c r="O20" s="133"/>
      <c r="P20" s="158"/>
      <c r="Q20" s="348"/>
      <c r="R20" s="341"/>
      <c r="S20" s="133"/>
      <c r="T20" s="158"/>
      <c r="U20" s="348"/>
      <c r="V20" s="341"/>
      <c r="W20" s="133"/>
      <c r="X20" s="158"/>
      <c r="Y20" s="348"/>
      <c r="Z20" s="356"/>
      <c r="AA20" s="315">
        <f t="shared" si="1"/>
        <v>0</v>
      </c>
      <c r="AB20" s="364"/>
      <c r="AC20" s="360">
        <f t="shared" si="0"/>
        <v>0</v>
      </c>
      <c r="AD20" s="363"/>
    </row>
    <row r="21" spans="2:45" ht="14.95" thickBot="1" x14ac:dyDescent="0.3">
      <c r="B21" s="140" t="s">
        <v>113</v>
      </c>
      <c r="C21" s="135"/>
      <c r="D21" s="155"/>
      <c r="E21" s="354"/>
      <c r="F21" s="355"/>
      <c r="G21" s="132"/>
      <c r="H21" s="157"/>
      <c r="I21" s="347"/>
      <c r="J21" s="340"/>
      <c r="K21" s="132"/>
      <c r="L21" s="157"/>
      <c r="M21" s="347"/>
      <c r="N21" s="340"/>
      <c r="O21" s="132"/>
      <c r="P21" s="157"/>
      <c r="Q21" s="347"/>
      <c r="R21" s="340"/>
      <c r="S21" s="132"/>
      <c r="T21" s="157"/>
      <c r="U21" s="347"/>
      <c r="V21" s="340"/>
      <c r="W21" s="132"/>
      <c r="X21" s="157"/>
      <c r="Y21" s="347"/>
      <c r="Z21" s="381"/>
      <c r="AA21" s="316">
        <f t="shared" si="1"/>
        <v>0</v>
      </c>
      <c r="AB21" s="362"/>
      <c r="AC21" s="360">
        <f t="shared" si="0"/>
        <v>0</v>
      </c>
      <c r="AD21" s="363"/>
      <c r="AF21" s="187" t="s">
        <v>159</v>
      </c>
    </row>
    <row r="22" spans="2:45" x14ac:dyDescent="0.25">
      <c r="B22" s="140" t="s">
        <v>114</v>
      </c>
      <c r="C22" s="134"/>
      <c r="D22" s="156"/>
      <c r="E22" s="352"/>
      <c r="F22" s="353"/>
      <c r="G22" s="133"/>
      <c r="H22" s="158"/>
      <c r="I22" s="348"/>
      <c r="J22" s="341"/>
      <c r="K22" s="133"/>
      <c r="L22" s="158"/>
      <c r="M22" s="348"/>
      <c r="N22" s="341"/>
      <c r="O22" s="133"/>
      <c r="P22" s="158"/>
      <c r="Q22" s="348"/>
      <c r="R22" s="341"/>
      <c r="S22" s="133"/>
      <c r="T22" s="158"/>
      <c r="U22" s="348"/>
      <c r="V22" s="341"/>
      <c r="W22" s="133"/>
      <c r="X22" s="158"/>
      <c r="Y22" s="348"/>
      <c r="Z22" s="356"/>
      <c r="AA22" s="315">
        <f t="shared" si="1"/>
        <v>0</v>
      </c>
      <c r="AB22" s="364"/>
      <c r="AC22" s="360">
        <f t="shared" si="0"/>
        <v>0</v>
      </c>
      <c r="AD22" s="363"/>
      <c r="AF22" s="203"/>
      <c r="AG22" s="206"/>
      <c r="AH22" s="203"/>
      <c r="AI22" s="206"/>
      <c r="AJ22" s="203"/>
      <c r="AK22" s="206"/>
      <c r="AL22" s="203"/>
      <c r="AM22" s="203"/>
      <c r="AN22" s="210"/>
      <c r="AO22" s="200"/>
      <c r="AP22" s="212"/>
      <c r="AQ22" s="213"/>
      <c r="AR22" s="212"/>
      <c r="AS22" s="214"/>
    </row>
    <row r="23" spans="2:45" x14ac:dyDescent="0.25">
      <c r="B23" s="140"/>
      <c r="C23" s="134"/>
      <c r="D23" s="156"/>
      <c r="E23" s="352"/>
      <c r="F23" s="353"/>
      <c r="G23" s="133"/>
      <c r="H23" s="158"/>
      <c r="I23" s="348"/>
      <c r="J23" s="341"/>
      <c r="K23" s="133"/>
      <c r="L23" s="158"/>
      <c r="M23" s="348"/>
      <c r="N23" s="341"/>
      <c r="O23" s="133"/>
      <c r="P23" s="158"/>
      <c r="Q23" s="348"/>
      <c r="R23" s="341"/>
      <c r="S23" s="133"/>
      <c r="T23" s="158"/>
      <c r="U23" s="348"/>
      <c r="V23" s="341"/>
      <c r="W23" s="133"/>
      <c r="X23" s="158"/>
      <c r="Y23" s="348"/>
      <c r="Z23" s="356"/>
      <c r="AA23" s="316">
        <f t="shared" si="1"/>
        <v>0</v>
      </c>
      <c r="AB23" s="362"/>
      <c r="AC23" s="360">
        <f t="shared" si="0"/>
        <v>0</v>
      </c>
      <c r="AD23" s="363"/>
      <c r="AF23" s="204"/>
      <c r="AG23" s="207"/>
      <c r="AH23" s="204"/>
      <c r="AI23" s="207"/>
      <c r="AJ23" s="204"/>
      <c r="AK23" s="207"/>
      <c r="AL23" s="204"/>
      <c r="AM23" s="204"/>
      <c r="AN23" s="211"/>
      <c r="AO23" s="201"/>
      <c r="AP23" s="215"/>
      <c r="AQ23" s="216"/>
      <c r="AR23" s="215"/>
      <c r="AS23" s="217"/>
    </row>
    <row r="24" spans="2:45" x14ac:dyDescent="0.25">
      <c r="B24" s="140"/>
      <c r="C24" s="134"/>
      <c r="D24" s="156"/>
      <c r="E24" s="352"/>
      <c r="F24" s="353"/>
      <c r="G24" s="133"/>
      <c r="H24" s="158"/>
      <c r="I24" s="348"/>
      <c r="J24" s="341"/>
      <c r="K24" s="133"/>
      <c r="L24" s="158"/>
      <c r="M24" s="348"/>
      <c r="N24" s="341"/>
      <c r="O24" s="133"/>
      <c r="P24" s="158"/>
      <c r="Q24" s="348"/>
      <c r="R24" s="341"/>
      <c r="S24" s="133"/>
      <c r="T24" s="158"/>
      <c r="U24" s="348"/>
      <c r="V24" s="341"/>
      <c r="W24" s="133"/>
      <c r="X24" s="158"/>
      <c r="Y24" s="348"/>
      <c r="Z24" s="356"/>
      <c r="AA24" s="316">
        <f t="shared" si="1"/>
        <v>0</v>
      </c>
      <c r="AB24" s="362"/>
      <c r="AC24" s="360">
        <f t="shared" si="0"/>
        <v>0</v>
      </c>
      <c r="AD24" s="363"/>
      <c r="AF24" s="204"/>
      <c r="AG24" s="207"/>
      <c r="AH24" s="204"/>
      <c r="AI24" s="207"/>
      <c r="AJ24" s="204"/>
      <c r="AK24" s="207"/>
      <c r="AL24" s="204"/>
      <c r="AM24" s="204"/>
      <c r="AN24" s="211"/>
      <c r="AO24" s="201"/>
      <c r="AP24" s="215"/>
      <c r="AQ24" s="216"/>
      <c r="AR24" s="215"/>
      <c r="AS24" s="217"/>
    </row>
    <row r="25" spans="2:45" x14ac:dyDescent="0.25">
      <c r="B25" s="140"/>
      <c r="C25" s="134"/>
      <c r="D25" s="156"/>
      <c r="E25" s="352"/>
      <c r="F25" s="353"/>
      <c r="G25" s="133"/>
      <c r="H25" s="158"/>
      <c r="I25" s="348"/>
      <c r="J25" s="341"/>
      <c r="K25" s="133"/>
      <c r="L25" s="158"/>
      <c r="M25" s="348"/>
      <c r="N25" s="341"/>
      <c r="O25" s="133"/>
      <c r="P25" s="158"/>
      <c r="Q25" s="348"/>
      <c r="R25" s="341"/>
      <c r="S25" s="133"/>
      <c r="T25" s="158"/>
      <c r="U25" s="348"/>
      <c r="V25" s="341"/>
      <c r="W25" s="133"/>
      <c r="X25" s="158"/>
      <c r="Y25" s="348"/>
      <c r="Z25" s="356"/>
      <c r="AA25" s="315">
        <f t="shared" si="1"/>
        <v>0</v>
      </c>
      <c r="AB25" s="364"/>
      <c r="AC25" s="360">
        <f t="shared" si="0"/>
        <v>0</v>
      </c>
      <c r="AD25" s="363"/>
      <c r="AF25" s="204"/>
      <c r="AG25" s="207"/>
      <c r="AH25" s="204"/>
      <c r="AI25" s="207"/>
      <c r="AJ25" s="204"/>
      <c r="AK25" s="207"/>
      <c r="AL25" s="204"/>
      <c r="AM25" s="204"/>
      <c r="AN25" s="211"/>
      <c r="AO25" s="201"/>
      <c r="AP25" s="215"/>
      <c r="AQ25" s="216"/>
      <c r="AR25" s="215"/>
      <c r="AS25" s="217"/>
    </row>
    <row r="26" spans="2:45" x14ac:dyDescent="0.25">
      <c r="B26" s="140"/>
      <c r="C26" s="134"/>
      <c r="D26" s="156"/>
      <c r="E26" s="352"/>
      <c r="F26" s="353"/>
      <c r="G26" s="133"/>
      <c r="H26" s="158"/>
      <c r="I26" s="348"/>
      <c r="J26" s="341"/>
      <c r="K26" s="133"/>
      <c r="L26" s="158"/>
      <c r="M26" s="348"/>
      <c r="N26" s="341"/>
      <c r="O26" s="133"/>
      <c r="P26" s="158"/>
      <c r="Q26" s="348"/>
      <c r="R26" s="341"/>
      <c r="S26" s="132"/>
      <c r="T26" s="157"/>
      <c r="U26" s="348"/>
      <c r="V26" s="341"/>
      <c r="W26" s="133"/>
      <c r="X26" s="158"/>
      <c r="Y26" s="348"/>
      <c r="Z26" s="356"/>
      <c r="AA26" s="316">
        <f t="shared" si="1"/>
        <v>0</v>
      </c>
      <c r="AB26" s="362"/>
      <c r="AC26" s="360">
        <f t="shared" si="0"/>
        <v>0</v>
      </c>
      <c r="AD26" s="363"/>
      <c r="AF26" s="204"/>
      <c r="AG26" s="207"/>
      <c r="AH26" s="204"/>
      <c r="AI26" s="207"/>
      <c r="AJ26" s="204"/>
      <c r="AK26" s="207"/>
      <c r="AL26" s="204"/>
      <c r="AM26" s="204"/>
      <c r="AN26" s="211"/>
      <c r="AO26" s="201"/>
      <c r="AP26" s="215"/>
      <c r="AQ26" s="216"/>
      <c r="AR26" s="215"/>
      <c r="AS26" s="217"/>
    </row>
    <row r="27" spans="2:45" ht="14.95" thickBot="1" x14ac:dyDescent="0.3">
      <c r="B27" s="140"/>
      <c r="C27" s="134"/>
      <c r="D27" s="156"/>
      <c r="E27" s="352"/>
      <c r="F27" s="353"/>
      <c r="G27" s="133"/>
      <c r="H27" s="158"/>
      <c r="I27" s="348"/>
      <c r="J27" s="341"/>
      <c r="K27" s="133"/>
      <c r="L27" s="158"/>
      <c r="M27" s="348"/>
      <c r="N27" s="341"/>
      <c r="O27" s="133"/>
      <c r="P27" s="158"/>
      <c r="Q27" s="348"/>
      <c r="R27" s="341"/>
      <c r="S27" s="133"/>
      <c r="T27" s="158"/>
      <c r="U27" s="348"/>
      <c r="V27" s="341"/>
      <c r="W27" s="133"/>
      <c r="X27" s="158"/>
      <c r="Y27" s="348"/>
      <c r="Z27" s="356"/>
      <c r="AA27" s="315">
        <f t="shared" si="1"/>
        <v>0</v>
      </c>
      <c r="AB27" s="364"/>
      <c r="AC27" s="360">
        <f t="shared" si="0"/>
        <v>0</v>
      </c>
      <c r="AD27" s="363"/>
      <c r="AF27" s="205"/>
      <c r="AG27" s="208"/>
      <c r="AH27" s="205"/>
      <c r="AI27" s="208"/>
      <c r="AJ27" s="205"/>
      <c r="AK27" s="208"/>
      <c r="AL27" s="205"/>
      <c r="AM27" s="205"/>
      <c r="AN27" s="209"/>
      <c r="AO27" s="202"/>
      <c r="AP27" s="218"/>
      <c r="AQ27" s="219"/>
      <c r="AR27" s="218"/>
      <c r="AS27" s="220"/>
    </row>
    <row r="28" spans="2:45" x14ac:dyDescent="0.25">
      <c r="B28" s="141"/>
      <c r="C28" s="134"/>
      <c r="D28" s="156"/>
      <c r="E28" s="352"/>
      <c r="F28" s="353"/>
      <c r="G28" s="133"/>
      <c r="H28" s="158"/>
      <c r="I28" s="348"/>
      <c r="J28" s="341"/>
      <c r="K28" s="133"/>
      <c r="L28" s="158"/>
      <c r="M28" s="348"/>
      <c r="N28" s="341"/>
      <c r="O28" s="133"/>
      <c r="P28" s="158"/>
      <c r="Q28" s="348"/>
      <c r="R28" s="341"/>
      <c r="S28" s="133"/>
      <c r="T28" s="158"/>
      <c r="U28" s="348"/>
      <c r="V28" s="341"/>
      <c r="W28" s="133"/>
      <c r="X28" s="158"/>
      <c r="Y28" s="348"/>
      <c r="Z28" s="356"/>
      <c r="AA28" s="316">
        <f t="shared" si="1"/>
        <v>0</v>
      </c>
      <c r="AB28" s="362"/>
      <c r="AC28" s="360">
        <f t="shared" si="0"/>
        <v>0</v>
      </c>
      <c r="AD28" s="363"/>
    </row>
    <row r="29" spans="2:45" ht="14.95" thickBot="1" x14ac:dyDescent="0.3">
      <c r="B29" s="141"/>
      <c r="C29" s="134"/>
      <c r="D29" s="156"/>
      <c r="E29" s="352"/>
      <c r="F29" s="353"/>
      <c r="G29" s="133"/>
      <c r="H29" s="158"/>
      <c r="I29" s="348"/>
      <c r="J29" s="341"/>
      <c r="K29" s="133"/>
      <c r="L29" s="158"/>
      <c r="M29" s="348"/>
      <c r="N29" s="341"/>
      <c r="O29" s="133"/>
      <c r="P29" s="158"/>
      <c r="Q29" s="348"/>
      <c r="R29" s="341"/>
      <c r="S29" s="133"/>
      <c r="T29" s="158"/>
      <c r="U29" s="348"/>
      <c r="V29" s="341"/>
      <c r="W29" s="133"/>
      <c r="X29" s="158"/>
      <c r="Y29" s="348"/>
      <c r="Z29" s="357"/>
      <c r="AA29" s="315">
        <f t="shared" si="1"/>
        <v>0</v>
      </c>
      <c r="AB29" s="367"/>
      <c r="AC29" s="368">
        <f t="shared" si="0"/>
        <v>0</v>
      </c>
      <c r="AD29" s="369"/>
    </row>
    <row r="30" spans="2:45" ht="14.95" thickBot="1" x14ac:dyDescent="0.3">
      <c r="B30" s="142" t="s">
        <v>105</v>
      </c>
      <c r="C30" s="138"/>
      <c r="D30" s="143">
        <f>SUM(D7:D29)</f>
        <v>50</v>
      </c>
      <c r="E30" s="349"/>
      <c r="F30" s="351">
        <f t="shared" ref="F30" si="2">SUM(F7:F29)</f>
        <v>50</v>
      </c>
      <c r="G30" s="138"/>
      <c r="H30" s="143">
        <f t="shared" ref="H30" si="3">SUM(H7:H29)</f>
        <v>50</v>
      </c>
      <c r="I30" s="349"/>
      <c r="J30" s="351">
        <f t="shared" ref="J30" si="4">SUM(J7:J29)</f>
        <v>50</v>
      </c>
      <c r="K30" s="138"/>
      <c r="L30" s="143">
        <f t="shared" ref="L30" si="5">SUM(L7:L29)</f>
        <v>50</v>
      </c>
      <c r="M30" s="349"/>
      <c r="N30" s="351">
        <f t="shared" ref="N30" si="6">SUM(N7:N29)</f>
        <v>50</v>
      </c>
      <c r="O30" s="138"/>
      <c r="P30" s="143">
        <f t="shared" ref="P30" si="7">SUM(P7:P29)</f>
        <v>50</v>
      </c>
      <c r="Q30" s="349"/>
      <c r="R30" s="351">
        <f t="shared" ref="R30" si="8">SUM(R7:R29)</f>
        <v>60</v>
      </c>
      <c r="S30" s="138"/>
      <c r="T30" s="143">
        <f t="shared" ref="T30" si="9">SUM(T7:T29)</f>
        <v>60</v>
      </c>
      <c r="U30" s="349"/>
      <c r="V30" s="351">
        <f t="shared" ref="V30" si="10">SUM(V7:V29)</f>
        <v>60</v>
      </c>
      <c r="W30" s="138"/>
      <c r="X30" s="143">
        <f t="shared" ref="X30" si="11">SUM(X7:X29)</f>
        <v>60</v>
      </c>
      <c r="Y30" s="349"/>
      <c r="Z30" s="350">
        <f t="shared" ref="Z30" si="12">SUM(Z7:Z29)</f>
        <v>60</v>
      </c>
      <c r="AA30" s="370">
        <f>SUM(AA7:AA29)</f>
        <v>650</v>
      </c>
      <c r="AB30" s="371">
        <f>SUM(AB7:AB22)</f>
        <v>700</v>
      </c>
      <c r="AC30" s="372">
        <f>AB30-AA30</f>
        <v>50</v>
      </c>
      <c r="AD30" s="373"/>
    </row>
    <row r="31" spans="2:45" ht="14.95" thickBot="1" x14ac:dyDescent="0.3">
      <c r="AA31" s="428" t="s">
        <v>164</v>
      </c>
      <c r="AB31" s="429"/>
      <c r="AC31" s="374"/>
      <c r="AD31" s="375">
        <f>SUM(AD7:AD29)/COUNT(AD7:AD22)</f>
        <v>0.10906862745098039</v>
      </c>
    </row>
    <row r="32" spans="2:45" ht="14.95" thickBot="1" x14ac:dyDescent="0.3">
      <c r="AA32" s="428" t="s">
        <v>122</v>
      </c>
      <c r="AB32" s="429"/>
      <c r="AC32" s="374"/>
      <c r="AD32" s="375">
        <f>SUM((AB30-AA30)/AA30)</f>
        <v>7.6923076923076927E-2</v>
      </c>
    </row>
    <row r="33" spans="2:30" ht="14.95" thickBot="1" x14ac:dyDescent="0.3"/>
    <row r="34" spans="2:30" ht="19.7" thickBot="1" x14ac:dyDescent="0.4">
      <c r="B34" s="410" t="s">
        <v>119</v>
      </c>
      <c r="C34" s="411"/>
      <c r="D34" s="411"/>
      <c r="E34" s="412"/>
      <c r="AB34" s="65"/>
      <c r="AC34" s="65"/>
      <c r="AD34" s="65"/>
    </row>
    <row r="35" spans="2:30" ht="14.95" thickBot="1" x14ac:dyDescent="0.3">
      <c r="B35" s="160"/>
      <c r="C35" s="161" t="s">
        <v>85</v>
      </c>
      <c r="D35" s="162" t="s">
        <v>84</v>
      </c>
      <c r="E35" s="162" t="s">
        <v>86</v>
      </c>
      <c r="F35" s="162" t="s">
        <v>84</v>
      </c>
      <c r="G35" s="162" t="s">
        <v>87</v>
      </c>
      <c r="H35" s="162" t="s">
        <v>84</v>
      </c>
      <c r="I35" s="162" t="s">
        <v>88</v>
      </c>
      <c r="J35" s="162" t="s">
        <v>84</v>
      </c>
      <c r="K35" s="162" t="s">
        <v>89</v>
      </c>
      <c r="L35" s="162" t="s">
        <v>84</v>
      </c>
      <c r="M35" s="162" t="s">
        <v>90</v>
      </c>
      <c r="N35" s="162" t="s">
        <v>84</v>
      </c>
      <c r="O35" s="162" t="s">
        <v>91</v>
      </c>
      <c r="P35" s="162" t="s">
        <v>84</v>
      </c>
      <c r="Q35" s="162" t="s">
        <v>92</v>
      </c>
      <c r="R35" s="162" t="s">
        <v>84</v>
      </c>
      <c r="S35" s="162" t="s">
        <v>93</v>
      </c>
      <c r="T35" s="162" t="s">
        <v>84</v>
      </c>
      <c r="U35" s="162" t="s">
        <v>94</v>
      </c>
      <c r="V35" s="162" t="s">
        <v>84</v>
      </c>
      <c r="W35" s="162" t="s">
        <v>95</v>
      </c>
      <c r="X35" s="162" t="s">
        <v>84</v>
      </c>
      <c r="Y35" s="162" t="s">
        <v>96</v>
      </c>
      <c r="Z35" s="163" t="s">
        <v>84</v>
      </c>
      <c r="AA35" s="161" t="s">
        <v>121</v>
      </c>
      <c r="AB35" s="162" t="s">
        <v>120</v>
      </c>
      <c r="AC35" s="163" t="s">
        <v>127</v>
      </c>
      <c r="AD35" s="182" t="s">
        <v>23</v>
      </c>
    </row>
    <row r="36" spans="2:30" x14ac:dyDescent="0.25">
      <c r="B36" s="164" t="s">
        <v>48</v>
      </c>
      <c r="C36" s="167" t="s">
        <v>144</v>
      </c>
      <c r="D36" s="168">
        <v>20</v>
      </c>
      <c r="E36" s="317" t="s">
        <v>144</v>
      </c>
      <c r="F36" s="318">
        <v>10</v>
      </c>
      <c r="G36" s="167" t="s">
        <v>147</v>
      </c>
      <c r="H36" s="168">
        <v>10</v>
      </c>
      <c r="I36" s="317" t="s">
        <v>144</v>
      </c>
      <c r="J36" s="318">
        <v>10</v>
      </c>
      <c r="K36" s="167" t="s">
        <v>144</v>
      </c>
      <c r="L36" s="168">
        <v>10</v>
      </c>
      <c r="M36" s="317" t="s">
        <v>147</v>
      </c>
      <c r="N36" s="318">
        <v>10</v>
      </c>
      <c r="O36" s="167" t="s">
        <v>144</v>
      </c>
      <c r="P36" s="168">
        <v>10</v>
      </c>
      <c r="Q36" s="317" t="s">
        <v>144</v>
      </c>
      <c r="R36" s="318">
        <v>10</v>
      </c>
      <c r="S36" s="167" t="s">
        <v>147</v>
      </c>
      <c r="T36" s="168">
        <v>10</v>
      </c>
      <c r="U36" s="317" t="s">
        <v>144</v>
      </c>
      <c r="V36" s="318">
        <v>10</v>
      </c>
      <c r="W36" s="167" t="s">
        <v>144</v>
      </c>
      <c r="X36" s="168">
        <v>10</v>
      </c>
      <c r="Y36" s="317" t="s">
        <v>147</v>
      </c>
      <c r="Z36" s="382">
        <v>10</v>
      </c>
      <c r="AA36" s="326">
        <f>SUM(D36+F36+H36+J36+L36+N36+P36+R36+T36+V36+X36+Z36+AM12)</f>
        <v>130</v>
      </c>
      <c r="AB36" s="326">
        <v>120</v>
      </c>
      <c r="AC36" s="327">
        <f>AB36-AA36</f>
        <v>-10</v>
      </c>
      <c r="AD36" s="454">
        <f>SUM((AB36-AA36)/AA36)</f>
        <v>-7.6923076923076927E-2</v>
      </c>
    </row>
    <row r="37" spans="2:30" x14ac:dyDescent="0.25">
      <c r="B37" s="165" t="s">
        <v>50</v>
      </c>
      <c r="C37" s="169" t="s">
        <v>145</v>
      </c>
      <c r="D37" s="170">
        <v>300</v>
      </c>
      <c r="E37" s="319" t="s">
        <v>146</v>
      </c>
      <c r="F37" s="320">
        <v>300</v>
      </c>
      <c r="G37" s="169" t="s">
        <v>146</v>
      </c>
      <c r="H37" s="170">
        <v>300</v>
      </c>
      <c r="I37" s="319" t="s">
        <v>145</v>
      </c>
      <c r="J37" s="320">
        <v>300</v>
      </c>
      <c r="K37" s="169" t="s">
        <v>146</v>
      </c>
      <c r="L37" s="170">
        <v>300</v>
      </c>
      <c r="M37" s="319" t="s">
        <v>146</v>
      </c>
      <c r="N37" s="320">
        <v>300</v>
      </c>
      <c r="O37" s="169" t="s">
        <v>145</v>
      </c>
      <c r="P37" s="170">
        <v>300</v>
      </c>
      <c r="Q37" s="319" t="s">
        <v>146</v>
      </c>
      <c r="R37" s="320">
        <v>300</v>
      </c>
      <c r="S37" s="169" t="s">
        <v>146</v>
      </c>
      <c r="T37" s="170">
        <v>300</v>
      </c>
      <c r="U37" s="319" t="s">
        <v>145</v>
      </c>
      <c r="V37" s="320">
        <v>300</v>
      </c>
      <c r="W37" s="169" t="s">
        <v>146</v>
      </c>
      <c r="X37" s="170">
        <v>300</v>
      </c>
      <c r="Y37" s="319" t="s">
        <v>146</v>
      </c>
      <c r="Z37" s="383">
        <v>300</v>
      </c>
      <c r="AA37" s="175">
        <f>SUM(D37+F37+H37+J37+L37+N37+P37+R37+T37+V37+X37+Z37+AM7)</f>
        <v>3600</v>
      </c>
      <c r="AB37" s="175">
        <v>3850</v>
      </c>
      <c r="AC37" s="329">
        <f>AB37-AA37</f>
        <v>250</v>
      </c>
      <c r="AD37" s="454">
        <f t="shared" ref="AD37" si="13">SUM((AB37-AA37)/AA37)</f>
        <v>6.9444444444444448E-2</v>
      </c>
    </row>
    <row r="38" spans="2:30" x14ac:dyDescent="0.25">
      <c r="B38" s="165" t="s">
        <v>52</v>
      </c>
      <c r="C38" s="171"/>
      <c r="D38" s="168"/>
      <c r="E38" s="321"/>
      <c r="F38" s="318"/>
      <c r="G38" s="171"/>
      <c r="H38" s="168"/>
      <c r="I38" s="321"/>
      <c r="J38" s="318"/>
      <c r="K38" s="171"/>
      <c r="L38" s="168"/>
      <c r="M38" s="321"/>
      <c r="N38" s="318"/>
      <c r="O38" s="171"/>
      <c r="P38" s="168"/>
      <c r="Q38" s="321"/>
      <c r="R38" s="318"/>
      <c r="S38" s="171"/>
      <c r="T38" s="168"/>
      <c r="U38" s="321"/>
      <c r="V38" s="318"/>
      <c r="W38" s="171"/>
      <c r="X38" s="168"/>
      <c r="Y38" s="321"/>
      <c r="Z38" s="384"/>
      <c r="AA38" s="177">
        <f>SUM(D38+F38+H38+J38+L38+N38+P38+R38+T38+V38+X38+Z38+AM8)</f>
        <v>0</v>
      </c>
      <c r="AB38" s="177"/>
      <c r="AC38" s="330">
        <f t="shared" ref="AC38:AC41" si="14">AB38-AA38</f>
        <v>0</v>
      </c>
      <c r="AD38" s="328"/>
    </row>
    <row r="39" spans="2:30" x14ac:dyDescent="0.25">
      <c r="B39" s="165" t="s">
        <v>54</v>
      </c>
      <c r="C39" s="169"/>
      <c r="D39" s="170"/>
      <c r="E39" s="319"/>
      <c r="F39" s="320"/>
      <c r="G39" s="169"/>
      <c r="H39" s="170"/>
      <c r="I39" s="319"/>
      <c r="J39" s="320"/>
      <c r="K39" s="169"/>
      <c r="L39" s="170"/>
      <c r="M39" s="319"/>
      <c r="N39" s="320"/>
      <c r="O39" s="169"/>
      <c r="P39" s="170"/>
      <c r="Q39" s="319"/>
      <c r="R39" s="320"/>
      <c r="S39" s="169"/>
      <c r="T39" s="170"/>
      <c r="U39" s="319"/>
      <c r="V39" s="320"/>
      <c r="W39" s="169"/>
      <c r="X39" s="170"/>
      <c r="Y39" s="319"/>
      <c r="Z39" s="383"/>
      <c r="AA39" s="175">
        <f>SUM(D39+F39+H39+J39+L39+N39+P39+R39+T39+V39+X39+Z39+AM10)</f>
        <v>0</v>
      </c>
      <c r="AB39" s="175"/>
      <c r="AC39" s="329">
        <f t="shared" si="14"/>
        <v>0</v>
      </c>
      <c r="AD39" s="328"/>
    </row>
    <row r="40" spans="2:30" x14ac:dyDescent="0.25">
      <c r="B40" s="165" t="s">
        <v>56</v>
      </c>
      <c r="C40" s="171"/>
      <c r="D40" s="168"/>
      <c r="E40" s="322"/>
      <c r="F40" s="323"/>
      <c r="G40" s="174"/>
      <c r="H40" s="175"/>
      <c r="I40" s="376"/>
      <c r="J40" s="377"/>
      <c r="K40" s="174"/>
      <c r="L40" s="175"/>
      <c r="M40" s="376"/>
      <c r="N40" s="377"/>
      <c r="O40" s="174"/>
      <c r="P40" s="175"/>
      <c r="Q40" s="376"/>
      <c r="R40" s="377"/>
      <c r="S40" s="174"/>
      <c r="T40" s="175"/>
      <c r="U40" s="376"/>
      <c r="V40" s="377"/>
      <c r="W40" s="174"/>
      <c r="X40" s="175"/>
      <c r="Y40" s="376"/>
      <c r="Z40" s="385"/>
      <c r="AA40" s="177">
        <f t="shared" ref="AA40:AA41" si="15">SUM(D40+F40+H40+J40+L40+N40+P40+R40+T40+V40+X40+Z40)</f>
        <v>0</v>
      </c>
      <c r="AB40" s="177"/>
      <c r="AC40" s="331">
        <f t="shared" si="14"/>
        <v>0</v>
      </c>
      <c r="AD40" s="328"/>
    </row>
    <row r="41" spans="2:30" ht="14.95" thickBot="1" x14ac:dyDescent="0.3">
      <c r="B41" s="165" t="s">
        <v>100</v>
      </c>
      <c r="C41" s="169"/>
      <c r="D41" s="170"/>
      <c r="E41" s="324"/>
      <c r="F41" s="325"/>
      <c r="G41" s="176"/>
      <c r="H41" s="177"/>
      <c r="I41" s="378"/>
      <c r="J41" s="380"/>
      <c r="K41" s="176"/>
      <c r="L41" s="177"/>
      <c r="M41" s="378"/>
      <c r="N41" s="380"/>
      <c r="O41" s="176"/>
      <c r="P41" s="177"/>
      <c r="Q41" s="378"/>
      <c r="R41" s="380"/>
      <c r="S41" s="176"/>
      <c r="T41" s="177"/>
      <c r="U41" s="378"/>
      <c r="V41" s="380"/>
      <c r="W41" s="176"/>
      <c r="X41" s="177"/>
      <c r="Y41" s="378"/>
      <c r="Z41" s="379"/>
      <c r="AA41" s="332">
        <f t="shared" si="15"/>
        <v>0</v>
      </c>
      <c r="AB41" s="175"/>
      <c r="AC41" s="333">
        <f t="shared" si="14"/>
        <v>0</v>
      </c>
      <c r="AD41" s="328"/>
    </row>
    <row r="42" spans="2:30" ht="14.95" thickBot="1" x14ac:dyDescent="0.3">
      <c r="B42" s="166" t="s">
        <v>105</v>
      </c>
      <c r="C42" s="172"/>
      <c r="D42" s="173">
        <f>SUM(D36:D41)</f>
        <v>320</v>
      </c>
      <c r="E42" s="178"/>
      <c r="F42" s="179">
        <f>SUM(F36:F41)</f>
        <v>310</v>
      </c>
      <c r="G42" s="172"/>
      <c r="H42" s="173">
        <f t="shared" ref="H42" si="16">SUM(H36:H41)</f>
        <v>310</v>
      </c>
      <c r="I42" s="178"/>
      <c r="J42" s="179">
        <f t="shared" ref="J42" si="17">SUM(J36:J41)</f>
        <v>310</v>
      </c>
      <c r="K42" s="172"/>
      <c r="L42" s="173">
        <f t="shared" ref="L42" si="18">SUM(L36:L41)</f>
        <v>310</v>
      </c>
      <c r="M42" s="178"/>
      <c r="N42" s="179">
        <f t="shared" ref="N42" si="19">SUM(N36:N41)</f>
        <v>310</v>
      </c>
      <c r="O42" s="172"/>
      <c r="P42" s="173">
        <f t="shared" ref="P42" si="20">SUM(P36:P41)</f>
        <v>310</v>
      </c>
      <c r="Q42" s="178"/>
      <c r="R42" s="179">
        <f t="shared" ref="R42" si="21">SUM(R36:R41)</f>
        <v>310</v>
      </c>
      <c r="S42" s="172"/>
      <c r="T42" s="173">
        <f t="shared" ref="T42" si="22">SUM(T36:T41)</f>
        <v>310</v>
      </c>
      <c r="U42" s="178"/>
      <c r="V42" s="179">
        <f t="shared" ref="V42" si="23">SUM(V36:V41)</f>
        <v>310</v>
      </c>
      <c r="W42" s="172"/>
      <c r="X42" s="173">
        <f t="shared" ref="X42" si="24">SUM(X36:X41)</f>
        <v>310</v>
      </c>
      <c r="Y42" s="178"/>
      <c r="Z42" s="179">
        <f t="shared" ref="Z42" si="25">SUM(Z36:Z41)</f>
        <v>310</v>
      </c>
      <c r="AA42" s="334">
        <f>SUM(AA36:AA41)</f>
        <v>3730</v>
      </c>
      <c r="AB42" s="335">
        <f>SUM(AB36:AB41)</f>
        <v>3970</v>
      </c>
      <c r="AC42" s="336">
        <f>AB42-AA42</f>
        <v>240</v>
      </c>
      <c r="AD42" s="337"/>
    </row>
    <row r="43" spans="2:30" ht="14.95" thickBot="1" x14ac:dyDescent="0.3">
      <c r="AA43" s="415" t="s">
        <v>129</v>
      </c>
      <c r="AB43" s="416"/>
      <c r="AC43" s="338"/>
      <c r="AD43" s="339">
        <f>SUM(AD36:AD41)/COUNT(AD36:AD39)</f>
        <v>-3.7393162393162399E-3</v>
      </c>
    </row>
    <row r="44" spans="2:30" ht="14.95" thickBot="1" x14ac:dyDescent="0.3">
      <c r="AA44" s="415" t="s">
        <v>123</v>
      </c>
      <c r="AB44" s="416"/>
      <c r="AC44" s="338"/>
      <c r="AD44" s="339">
        <f>SUM((AB42-AA42)/AA42)</f>
        <v>6.4343163538873996E-2</v>
      </c>
    </row>
    <row r="46" spans="2:30" ht="14.95" thickBot="1" x14ac:dyDescent="0.3"/>
    <row r="47" spans="2:30" ht="19.7" thickBot="1" x14ac:dyDescent="0.4">
      <c r="B47" s="417" t="s">
        <v>156</v>
      </c>
      <c r="C47" s="418"/>
      <c r="D47" s="418"/>
      <c r="E47" s="419"/>
      <c r="AB47" s="65"/>
      <c r="AC47" s="65"/>
      <c r="AD47" s="65"/>
    </row>
    <row r="48" spans="2:30" ht="14.95" thickBot="1" x14ac:dyDescent="0.3">
      <c r="B48" s="221"/>
      <c r="C48" s="222" t="s">
        <v>85</v>
      </c>
      <c r="D48" s="223" t="s">
        <v>84</v>
      </c>
      <c r="E48" s="223" t="s">
        <v>86</v>
      </c>
      <c r="F48" s="223" t="s">
        <v>84</v>
      </c>
      <c r="G48" s="223" t="s">
        <v>87</v>
      </c>
      <c r="H48" s="223" t="s">
        <v>84</v>
      </c>
      <c r="I48" s="223" t="s">
        <v>88</v>
      </c>
      <c r="J48" s="223" t="s">
        <v>84</v>
      </c>
      <c r="K48" s="223" t="s">
        <v>89</v>
      </c>
      <c r="L48" s="223" t="s">
        <v>84</v>
      </c>
      <c r="M48" s="223" t="s">
        <v>90</v>
      </c>
      <c r="N48" s="223" t="s">
        <v>84</v>
      </c>
      <c r="O48" s="223" t="s">
        <v>91</v>
      </c>
      <c r="P48" s="223" t="s">
        <v>84</v>
      </c>
      <c r="Q48" s="223" t="s">
        <v>92</v>
      </c>
      <c r="R48" s="223" t="s">
        <v>84</v>
      </c>
      <c r="S48" s="223" t="s">
        <v>93</v>
      </c>
      <c r="T48" s="223" t="s">
        <v>84</v>
      </c>
      <c r="U48" s="223" t="s">
        <v>94</v>
      </c>
      <c r="V48" s="223" t="s">
        <v>84</v>
      </c>
      <c r="W48" s="223" t="s">
        <v>95</v>
      </c>
      <c r="X48" s="223" t="s">
        <v>84</v>
      </c>
      <c r="Y48" s="223" t="s">
        <v>96</v>
      </c>
      <c r="Z48" s="224" t="s">
        <v>84</v>
      </c>
      <c r="AA48" s="222" t="s">
        <v>121</v>
      </c>
      <c r="AB48" s="223" t="s">
        <v>120</v>
      </c>
      <c r="AC48" s="224" t="s">
        <v>127</v>
      </c>
      <c r="AD48" s="225" t="s">
        <v>23</v>
      </c>
    </row>
    <row r="49" spans="2:30" x14ac:dyDescent="0.25">
      <c r="B49" s="226" t="s">
        <v>48</v>
      </c>
      <c r="C49" s="231"/>
      <c r="D49" s="232"/>
      <c r="E49" s="246" t="s">
        <v>161</v>
      </c>
      <c r="F49" s="247">
        <v>300</v>
      </c>
      <c r="G49" s="242"/>
      <c r="H49" s="243"/>
      <c r="I49" s="238" t="s">
        <v>149</v>
      </c>
      <c r="J49" s="239">
        <v>100</v>
      </c>
      <c r="K49" s="242"/>
      <c r="L49" s="243"/>
      <c r="M49" s="238" t="s">
        <v>150</v>
      </c>
      <c r="N49" s="239">
        <v>200</v>
      </c>
      <c r="O49" s="242"/>
      <c r="P49" s="243"/>
      <c r="Q49" s="238"/>
      <c r="R49" s="239"/>
      <c r="S49" s="242" t="s">
        <v>162</v>
      </c>
      <c r="T49" s="243">
        <v>200</v>
      </c>
      <c r="U49" s="238"/>
      <c r="V49" s="239"/>
      <c r="W49" s="242"/>
      <c r="X49" s="243"/>
      <c r="Y49" s="238"/>
      <c r="Z49" s="250"/>
      <c r="AA49" s="254">
        <f>SUM(D49+F49+H49+J49+L49+N49+P49+R49+T49+V49+X49+Z49+AM25)</f>
        <v>800</v>
      </c>
      <c r="AB49" s="254">
        <v>850</v>
      </c>
      <c r="AC49" s="255">
        <f>AB49-AA49</f>
        <v>50</v>
      </c>
      <c r="AD49" s="451">
        <f>SUM((AB49-AA49)/AA49)</f>
        <v>6.25E-2</v>
      </c>
    </row>
    <row r="50" spans="2:30" x14ac:dyDescent="0.25">
      <c r="B50" s="227" t="s">
        <v>50</v>
      </c>
      <c r="C50" s="233"/>
      <c r="D50" s="234"/>
      <c r="E50" s="248"/>
      <c r="F50" s="249"/>
      <c r="G50" s="244"/>
      <c r="H50" s="245"/>
      <c r="I50" s="240"/>
      <c r="J50" s="241"/>
      <c r="K50" s="244"/>
      <c r="L50" s="245"/>
      <c r="M50" s="240"/>
      <c r="N50" s="241"/>
      <c r="O50" s="244"/>
      <c r="P50" s="245"/>
      <c r="Q50" s="240"/>
      <c r="R50" s="241"/>
      <c r="S50" s="244"/>
      <c r="T50" s="245"/>
      <c r="U50" s="240"/>
      <c r="V50" s="241"/>
      <c r="W50" s="244"/>
      <c r="X50" s="245"/>
      <c r="Y50" s="240"/>
      <c r="Z50" s="251"/>
      <c r="AA50" s="257">
        <f>SUM(D50+F50+H50+J50+L50+N50+P50+R50+T50+V50+X50+Z50+AM20)</f>
        <v>0</v>
      </c>
      <c r="AB50" s="257">
        <v>0</v>
      </c>
      <c r="AC50" s="258">
        <f>AB50-AA50</f>
        <v>0</v>
      </c>
      <c r="AD50" s="256"/>
    </row>
    <row r="51" spans="2:30" x14ac:dyDescent="0.25">
      <c r="B51" s="227" t="s">
        <v>52</v>
      </c>
      <c r="C51" s="235"/>
      <c r="D51" s="232"/>
      <c r="E51" s="246"/>
      <c r="F51" s="247"/>
      <c r="G51" s="242"/>
      <c r="H51" s="243"/>
      <c r="I51" s="238"/>
      <c r="J51" s="239"/>
      <c r="K51" s="242"/>
      <c r="L51" s="243"/>
      <c r="M51" s="238"/>
      <c r="N51" s="239"/>
      <c r="O51" s="242"/>
      <c r="P51" s="243"/>
      <c r="Q51" s="238"/>
      <c r="R51" s="239"/>
      <c r="S51" s="242"/>
      <c r="T51" s="243"/>
      <c r="U51" s="238"/>
      <c r="V51" s="239"/>
      <c r="W51" s="242"/>
      <c r="X51" s="243"/>
      <c r="Y51" s="238"/>
      <c r="Z51" s="252"/>
      <c r="AA51" s="259">
        <f>SUM(D51+F51+H51+J51+L51+N51+P51+R51+T51+V51+X51+Z51+AM21)</f>
        <v>0</v>
      </c>
      <c r="AB51" s="259">
        <v>0</v>
      </c>
      <c r="AC51" s="260">
        <f t="shared" ref="AC51:AC54" si="26">AB51-AA51</f>
        <v>0</v>
      </c>
      <c r="AD51" s="256"/>
    </row>
    <row r="52" spans="2:30" x14ac:dyDescent="0.25">
      <c r="B52" s="227" t="s">
        <v>54</v>
      </c>
      <c r="C52" s="233"/>
      <c r="D52" s="234"/>
      <c r="E52" s="248"/>
      <c r="F52" s="249"/>
      <c r="G52" s="244"/>
      <c r="H52" s="245"/>
      <c r="I52" s="240"/>
      <c r="J52" s="241"/>
      <c r="K52" s="244"/>
      <c r="L52" s="245"/>
      <c r="M52" s="240"/>
      <c r="N52" s="241"/>
      <c r="O52" s="244"/>
      <c r="P52" s="245"/>
      <c r="Q52" s="240"/>
      <c r="R52" s="241"/>
      <c r="S52" s="244"/>
      <c r="T52" s="245"/>
      <c r="U52" s="240"/>
      <c r="V52" s="241"/>
      <c r="W52" s="244"/>
      <c r="X52" s="245"/>
      <c r="Y52" s="240"/>
      <c r="Z52" s="251"/>
      <c r="AA52" s="257">
        <f>SUM(D52+F52+H52+J52+L52+N52+P52+R52+T52+V52+X52+Z52+AM23)</f>
        <v>0</v>
      </c>
      <c r="AB52" s="257">
        <v>0</v>
      </c>
      <c r="AC52" s="258">
        <f t="shared" si="26"/>
        <v>0</v>
      </c>
      <c r="AD52" s="256"/>
    </row>
    <row r="53" spans="2:30" x14ac:dyDescent="0.25">
      <c r="B53" s="227" t="s">
        <v>56</v>
      </c>
      <c r="C53" s="235"/>
      <c r="D53" s="232"/>
      <c r="E53" s="246"/>
      <c r="F53" s="247"/>
      <c r="G53" s="242"/>
      <c r="H53" s="243"/>
      <c r="I53" s="238"/>
      <c r="J53" s="239"/>
      <c r="K53" s="242"/>
      <c r="L53" s="243"/>
      <c r="M53" s="238"/>
      <c r="N53" s="239"/>
      <c r="O53" s="242"/>
      <c r="P53" s="243"/>
      <c r="Q53" s="238"/>
      <c r="R53" s="239"/>
      <c r="S53" s="242"/>
      <c r="T53" s="243"/>
      <c r="U53" s="238"/>
      <c r="V53" s="239"/>
      <c r="W53" s="242"/>
      <c r="X53" s="243"/>
      <c r="Y53" s="238"/>
      <c r="Z53" s="253"/>
      <c r="AA53" s="259">
        <f t="shared" ref="AA53:AA54" si="27">SUM(D53+F53+H53+J53+L53+N53+P53+R53+T53+V53+X53+Z53)</f>
        <v>0</v>
      </c>
      <c r="AB53" s="259"/>
      <c r="AC53" s="261">
        <f t="shared" si="26"/>
        <v>0</v>
      </c>
      <c r="AD53" s="256"/>
    </row>
    <row r="54" spans="2:30" ht="14.95" thickBot="1" x14ac:dyDescent="0.3">
      <c r="B54" s="227" t="s">
        <v>100</v>
      </c>
      <c r="C54" s="233"/>
      <c r="D54" s="234"/>
      <c r="E54" s="248"/>
      <c r="F54" s="249"/>
      <c r="G54" s="244"/>
      <c r="H54" s="245"/>
      <c r="I54" s="240"/>
      <c r="J54" s="241"/>
      <c r="K54" s="244"/>
      <c r="L54" s="245"/>
      <c r="M54" s="240"/>
      <c r="N54" s="241"/>
      <c r="O54" s="244"/>
      <c r="P54" s="245"/>
      <c r="Q54" s="240"/>
      <c r="R54" s="241"/>
      <c r="S54" s="244"/>
      <c r="T54" s="245"/>
      <c r="U54" s="240"/>
      <c r="V54" s="241"/>
      <c r="W54" s="244"/>
      <c r="X54" s="245"/>
      <c r="Y54" s="240"/>
      <c r="Z54" s="251"/>
      <c r="AA54" s="262">
        <f t="shared" si="27"/>
        <v>0</v>
      </c>
      <c r="AB54" s="257"/>
      <c r="AC54" s="263">
        <f t="shared" si="26"/>
        <v>0</v>
      </c>
      <c r="AD54" s="256"/>
    </row>
    <row r="55" spans="2:30" ht="14.95" thickBot="1" x14ac:dyDescent="0.3">
      <c r="B55" s="228" t="s">
        <v>105</v>
      </c>
      <c r="C55" s="236"/>
      <c r="D55" s="237">
        <f>SUM(D49:D54)</f>
        <v>0</v>
      </c>
      <c r="E55" s="229"/>
      <c r="F55" s="230">
        <f>SUM(F49:F54)</f>
        <v>300</v>
      </c>
      <c r="G55" s="236"/>
      <c r="H55" s="237">
        <f t="shared" ref="H55" si="28">SUM(H49:H54)</f>
        <v>0</v>
      </c>
      <c r="I55" s="229"/>
      <c r="J55" s="230">
        <f t="shared" ref="J55" si="29">SUM(J49:J54)</f>
        <v>100</v>
      </c>
      <c r="K55" s="236"/>
      <c r="L55" s="237">
        <f t="shared" ref="L55" si="30">SUM(L49:L54)</f>
        <v>0</v>
      </c>
      <c r="M55" s="229"/>
      <c r="N55" s="230">
        <f t="shared" ref="N55" si="31">SUM(N49:N54)</f>
        <v>200</v>
      </c>
      <c r="O55" s="236"/>
      <c r="P55" s="237">
        <f t="shared" ref="P55" si="32">SUM(P49:P54)</f>
        <v>0</v>
      </c>
      <c r="Q55" s="229"/>
      <c r="R55" s="230">
        <f t="shared" ref="R55" si="33">SUM(R49:R54)</f>
        <v>0</v>
      </c>
      <c r="S55" s="236"/>
      <c r="T55" s="237">
        <f t="shared" ref="T55" si="34">SUM(T49:T54)</f>
        <v>200</v>
      </c>
      <c r="U55" s="229"/>
      <c r="V55" s="230">
        <f t="shared" ref="V55" si="35">SUM(V49:V54)</f>
        <v>0</v>
      </c>
      <c r="W55" s="236"/>
      <c r="X55" s="237">
        <f t="shared" ref="X55" si="36">SUM(X49:X54)</f>
        <v>0</v>
      </c>
      <c r="Y55" s="229"/>
      <c r="Z55" s="230">
        <f t="shared" ref="Z55" si="37">SUM(Z49:Z54)</f>
        <v>0</v>
      </c>
      <c r="AA55" s="264">
        <f>SUM(AA49:AA54)</f>
        <v>800</v>
      </c>
      <c r="AB55" s="265">
        <f>SUM(AB49:AB54)</f>
        <v>850</v>
      </c>
      <c r="AC55" s="266">
        <f>AB55-AA55</f>
        <v>50</v>
      </c>
      <c r="AD55" s="267"/>
    </row>
    <row r="56" spans="2:30" ht="14.95" thickBot="1" x14ac:dyDescent="0.3">
      <c r="AA56" s="420" t="s">
        <v>129</v>
      </c>
      <c r="AB56" s="421"/>
      <c r="AC56" s="268"/>
      <c r="AD56" s="269">
        <f>SUM(AD49:AD54)/COUNT(AD49:AD52)</f>
        <v>6.25E-2</v>
      </c>
    </row>
    <row r="57" spans="2:30" ht="14.95" thickBot="1" x14ac:dyDescent="0.3">
      <c r="AA57" s="420" t="s">
        <v>175</v>
      </c>
      <c r="AB57" s="421"/>
      <c r="AC57" s="268"/>
      <c r="AD57" s="269">
        <f>SUM((AB55-AA55)/AA55)</f>
        <v>6.25E-2</v>
      </c>
    </row>
    <row r="58" spans="2:30" ht="14.95" thickBot="1" x14ac:dyDescent="0.3"/>
    <row r="59" spans="2:30" ht="14.95" thickBot="1" x14ac:dyDescent="0.3">
      <c r="AA59" s="413" t="s">
        <v>128</v>
      </c>
      <c r="AB59" s="414"/>
      <c r="AC59" s="184"/>
      <c r="AD59" s="185">
        <f>(SUM(AD7:AD22)+SUM(AD36:AD39))/20</f>
        <v>1.0532931121166416E-2</v>
      </c>
    </row>
    <row r="60" spans="2:30" ht="14.95" thickBot="1" x14ac:dyDescent="0.3">
      <c r="AA60" s="413" t="s">
        <v>125</v>
      </c>
      <c r="AB60" s="414"/>
      <c r="AC60" s="184"/>
      <c r="AD60" s="185">
        <f>SUM(((AB42+AB30)-(AA42+AA30))/(AA42+AA30))</f>
        <v>6.6210045662100453E-2</v>
      </c>
    </row>
    <row r="116" spans="3:3" x14ac:dyDescent="0.25">
      <c r="C116" t="s">
        <v>126</v>
      </c>
    </row>
  </sheetData>
  <mergeCells count="13">
    <mergeCell ref="AA56:AB56"/>
    <mergeCell ref="AA57:AB57"/>
    <mergeCell ref="AA59:AB59"/>
    <mergeCell ref="AA60:AB60"/>
    <mergeCell ref="AA44:AB44"/>
    <mergeCell ref="B47:E47"/>
    <mergeCell ref="B34:E34"/>
    <mergeCell ref="B3:I3"/>
    <mergeCell ref="B5:E5"/>
    <mergeCell ref="AF5:AG5"/>
    <mergeCell ref="AA31:AB31"/>
    <mergeCell ref="AA32:AB32"/>
    <mergeCell ref="AA43:AB43"/>
  </mergeCells>
  <dataValidations disablePrompts="1" count="1">
    <dataValidation type="list" allowBlank="1" showInputMessage="1" showErrorMessage="1" sqref="E59:E88" xr:uid="{00000000-0002-0000-0300-000000000000}">
      <formula1>$L$70:$L$79</formula1>
    </dataValidation>
  </dataValidations>
  <hyperlinks>
    <hyperlink ref="AN7" r:id="rId1" xr:uid="{00000000-0004-0000-0300-000000000000}"/>
    <hyperlink ref="AN12" r:id="rId2" xr:uid="{00000000-0004-0000-0300-000001000000}"/>
    <hyperlink ref="A1" r:id="rId3" display="Link" xr:uid="{00000000-0004-0000-0300-000002000000}"/>
  </hyperlinks>
  <pageMargins left="0.7" right="0.7" top="0.75" bottom="0.75" header="0.3" footer="0.3"/>
  <pageSetup orientation="portrait" horizontalDpi="4294967295" verticalDpi="4294967295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1:AK40"/>
  <sheetViews>
    <sheetView topLeftCell="A7" zoomScale="70" zoomScaleNormal="70" workbookViewId="0">
      <selection activeCell="O40" sqref="O40"/>
    </sheetView>
  </sheetViews>
  <sheetFormatPr baseColWidth="10" defaultColWidth="11.5" defaultRowHeight="14.3" x14ac:dyDescent="0.25"/>
  <cols>
    <col min="1" max="1" width="30" customWidth="1"/>
  </cols>
  <sheetData>
    <row r="31" spans="1:7" x14ac:dyDescent="0.25">
      <c r="A31" s="392"/>
      <c r="B31" s="391"/>
      <c r="C31" s="391"/>
      <c r="D31" s="391"/>
      <c r="E31" s="391"/>
      <c r="F31" s="391"/>
      <c r="G31" s="391"/>
    </row>
    <row r="35" spans="1:37" x14ac:dyDescent="0.25">
      <c r="B35" s="46">
        <v>46023</v>
      </c>
      <c r="C35" s="46">
        <v>46054</v>
      </c>
      <c r="D35" s="46">
        <v>46082</v>
      </c>
      <c r="E35" s="46">
        <v>46113</v>
      </c>
      <c r="F35" s="46">
        <v>46143</v>
      </c>
      <c r="G35" s="46">
        <v>46174</v>
      </c>
      <c r="H35" s="46">
        <v>46204</v>
      </c>
      <c r="I35" s="46">
        <v>46235</v>
      </c>
      <c r="J35" s="46">
        <v>46266</v>
      </c>
      <c r="K35" s="46">
        <v>46296</v>
      </c>
      <c r="L35" s="46">
        <v>46327</v>
      </c>
      <c r="M35" s="46">
        <v>46357</v>
      </c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</row>
    <row r="36" spans="1:37" x14ac:dyDescent="0.25">
      <c r="A36" t="s">
        <v>176</v>
      </c>
      <c r="B36" s="314">
        <f>Haushalt!D49</f>
        <v>2079</v>
      </c>
      <c r="C36" s="314">
        <f>Haushalt!F49</f>
        <v>2079</v>
      </c>
      <c r="D36" s="314">
        <f>Haushalt!H49</f>
        <v>2079</v>
      </c>
      <c r="E36" s="314">
        <f>Haushalt!J49</f>
        <v>2550</v>
      </c>
      <c r="F36" s="314">
        <f>Haushalt!L49</f>
        <v>2550</v>
      </c>
      <c r="G36" s="314">
        <f>Haushalt!N49</f>
        <v>2850</v>
      </c>
      <c r="H36" s="314">
        <f>Haushalt!P49</f>
        <v>2550</v>
      </c>
      <c r="I36" s="314">
        <f>Haushalt!R49</f>
        <v>2550</v>
      </c>
      <c r="J36" s="314">
        <f>Haushalt!T49</f>
        <v>2550</v>
      </c>
      <c r="K36" s="314">
        <f>Haushalt!V49</f>
        <v>2550</v>
      </c>
      <c r="L36" s="314">
        <f>Haushalt!X49</f>
        <v>2850</v>
      </c>
      <c r="M36" s="314">
        <f>Haushalt!Z49</f>
        <v>2550</v>
      </c>
    </row>
    <row r="37" spans="1:37" x14ac:dyDescent="0.25">
      <c r="A37" t="s">
        <v>177</v>
      </c>
      <c r="B37" s="314">
        <f>Haushalt!D52</f>
        <v>850</v>
      </c>
      <c r="C37" s="314">
        <f>Haushalt!F52</f>
        <v>850</v>
      </c>
      <c r="D37" s="314">
        <f>Haushalt!H52</f>
        <v>850</v>
      </c>
      <c r="E37" s="314">
        <f>Haushalt!J52</f>
        <v>850</v>
      </c>
      <c r="F37" s="314">
        <f>Haushalt!L52</f>
        <v>850</v>
      </c>
      <c r="G37" s="314">
        <f>Haushalt!N52</f>
        <v>650</v>
      </c>
      <c r="H37" s="314">
        <f>Haushalt!P52</f>
        <v>650</v>
      </c>
      <c r="I37" s="314">
        <f>Haushalt!R52</f>
        <v>650</v>
      </c>
      <c r="J37" s="314">
        <f>Haushalt!T52</f>
        <v>650</v>
      </c>
      <c r="K37" s="314">
        <f>Haushalt!V52</f>
        <v>650</v>
      </c>
      <c r="L37" s="314">
        <f>Haushalt!X52</f>
        <v>650</v>
      </c>
      <c r="M37" s="314">
        <f>Haushalt!Z52</f>
        <v>650</v>
      </c>
    </row>
    <row r="38" spans="1:37" x14ac:dyDescent="0.25">
      <c r="A38" t="s">
        <v>160</v>
      </c>
      <c r="B38" s="314">
        <f t="shared" ref="B38" si="0">B36-B37</f>
        <v>1229</v>
      </c>
      <c r="C38" s="314">
        <f t="shared" ref="C38" si="1">C36-C37</f>
        <v>1229</v>
      </c>
      <c r="D38" s="314">
        <f t="shared" ref="D38" si="2">D36-D37</f>
        <v>1229</v>
      </c>
      <c r="E38" s="314">
        <f t="shared" ref="E38" si="3">E36-E37</f>
        <v>1700</v>
      </c>
      <c r="F38" s="314">
        <f t="shared" ref="F38" si="4">F36-F37</f>
        <v>1700</v>
      </c>
      <c r="G38" s="314">
        <f t="shared" ref="G38" si="5">G36-G37</f>
        <v>2200</v>
      </c>
      <c r="H38" s="314">
        <f t="shared" ref="H38" si="6">H36-H37</f>
        <v>1900</v>
      </c>
      <c r="I38" s="314">
        <f t="shared" ref="I38" si="7">I36-I37</f>
        <v>1900</v>
      </c>
      <c r="J38" s="314">
        <f t="shared" ref="J38" si="8">J36-J37</f>
        <v>1900</v>
      </c>
      <c r="K38" s="314">
        <f t="shared" ref="K38" si="9">K36-K37</f>
        <v>1900</v>
      </c>
      <c r="L38" s="314">
        <f t="shared" ref="L38" si="10">L36-L37</f>
        <v>2200</v>
      </c>
      <c r="M38" s="314">
        <f t="shared" ref="M38" si="11">M36-M37</f>
        <v>1900</v>
      </c>
    </row>
    <row r="39" spans="1:37" x14ac:dyDescent="0.25">
      <c r="A39" t="s">
        <v>18</v>
      </c>
      <c r="B39" s="314">
        <f>Haushalt!D60</f>
        <v>390</v>
      </c>
      <c r="C39" s="314">
        <f>Haushalt!F60</f>
        <v>680</v>
      </c>
      <c r="D39" s="314">
        <f>Haushalt!H60</f>
        <v>380</v>
      </c>
      <c r="E39" s="314">
        <f>Haushalt!J60</f>
        <v>480</v>
      </c>
      <c r="F39" s="314">
        <f>Haushalt!L60</f>
        <v>380</v>
      </c>
      <c r="G39" s="314">
        <f>Haushalt!N60</f>
        <v>580</v>
      </c>
      <c r="H39" s="314">
        <f>Haushalt!P60</f>
        <v>380</v>
      </c>
      <c r="I39" s="314">
        <f>Haushalt!R60</f>
        <v>390</v>
      </c>
      <c r="J39" s="314">
        <f>Haushalt!T60</f>
        <v>590</v>
      </c>
      <c r="K39" s="314">
        <f>Haushalt!V60</f>
        <v>390</v>
      </c>
      <c r="L39" s="314">
        <f>Haushalt!X60</f>
        <v>390</v>
      </c>
      <c r="M39" s="314">
        <f>Haushalt!Z60</f>
        <v>390</v>
      </c>
    </row>
    <row r="40" spans="1:37" x14ac:dyDescent="0.25">
      <c r="A40" t="s">
        <v>178</v>
      </c>
      <c r="B40" s="314">
        <f>B36-B37-B39</f>
        <v>839</v>
      </c>
      <c r="C40" s="314">
        <f>C36-C37-C39</f>
        <v>549</v>
      </c>
      <c r="D40" s="314">
        <f>D36-D37-D39</f>
        <v>849</v>
      </c>
      <c r="E40" s="314">
        <f>E36-E37-E39</f>
        <v>1220</v>
      </c>
      <c r="F40" s="314">
        <f>F36-F37-F39</f>
        <v>1320</v>
      </c>
      <c r="G40" s="314">
        <f>G36-G37-G39</f>
        <v>1620</v>
      </c>
      <c r="H40" s="314">
        <f>H36-H37-H39</f>
        <v>1520</v>
      </c>
      <c r="I40" s="314">
        <f>I36-I37-I39</f>
        <v>1510</v>
      </c>
      <c r="J40" s="314">
        <f>J36-J37-J39</f>
        <v>1310</v>
      </c>
      <c r="K40" s="314">
        <f>K36-K37-K39</f>
        <v>1510</v>
      </c>
      <c r="L40" s="314">
        <f>L36-L37-L39</f>
        <v>1810</v>
      </c>
      <c r="M40" s="314">
        <f>M36-M37-M39</f>
        <v>1510</v>
      </c>
    </row>
  </sheetData>
  <mergeCells count="1">
    <mergeCell ref="A31:G3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63"/>
  <sheetViews>
    <sheetView topLeftCell="A23" zoomScale="70" zoomScaleNormal="70" workbookViewId="0">
      <selection activeCell="G43" sqref="G43"/>
    </sheetView>
  </sheetViews>
  <sheetFormatPr baseColWidth="10" defaultColWidth="11.5" defaultRowHeight="14.3" x14ac:dyDescent="0.25"/>
  <cols>
    <col min="1" max="1" width="16.875" customWidth="1"/>
    <col min="10" max="10" width="13.375" bestFit="1" customWidth="1"/>
    <col min="12" max="13" width="12.5" bestFit="1" customWidth="1"/>
    <col min="24" max="25" width="11.5" bestFit="1" customWidth="1"/>
  </cols>
  <sheetData>
    <row r="1" spans="1:5" x14ac:dyDescent="0.25">
      <c r="A1" s="386" t="s">
        <v>23</v>
      </c>
      <c r="B1" s="387">
        <v>7.0000000000000007E-2</v>
      </c>
      <c r="C1" s="390" t="s">
        <v>24</v>
      </c>
      <c r="D1" s="391"/>
      <c r="E1" s="391"/>
    </row>
    <row r="2" spans="1:5" ht="18" customHeight="1" x14ac:dyDescent="0.25">
      <c r="A2" s="180">
        <f>B1/12</f>
        <v>5.8333333333333336E-3</v>
      </c>
      <c r="B2" s="47"/>
    </row>
    <row r="3" spans="1:5" ht="14.95" thickBot="1" x14ac:dyDescent="0.3">
      <c r="A3" s="388" t="s">
        <v>180</v>
      </c>
      <c r="B3" s="389">
        <v>10000</v>
      </c>
      <c r="C3" s="390"/>
      <c r="D3" s="391"/>
      <c r="E3" s="391"/>
    </row>
    <row r="32" spans="1:7" x14ac:dyDescent="0.25">
      <c r="A32" s="392"/>
      <c r="B32" s="391"/>
      <c r="C32" s="391"/>
      <c r="D32" s="391"/>
      <c r="E32" s="391"/>
      <c r="F32" s="391"/>
      <c r="G32" s="391"/>
    </row>
    <row r="36" spans="1:25" x14ac:dyDescent="0.25">
      <c r="A36" s="186" t="s">
        <v>21</v>
      </c>
    </row>
    <row r="38" spans="1:25" x14ac:dyDescent="0.25">
      <c r="A38" s="457" t="s">
        <v>22</v>
      </c>
      <c r="B38" s="456" t="s">
        <v>85</v>
      </c>
      <c r="C38" s="456" t="s">
        <v>86</v>
      </c>
      <c r="D38" s="456" t="s">
        <v>87</v>
      </c>
      <c r="E38" s="456" t="s">
        <v>88</v>
      </c>
      <c r="F38" s="456" t="s">
        <v>89</v>
      </c>
      <c r="G38" s="456" t="s">
        <v>90</v>
      </c>
      <c r="H38" s="456" t="s">
        <v>91</v>
      </c>
      <c r="I38" s="456" t="s">
        <v>92</v>
      </c>
      <c r="J38" s="456" t="s">
        <v>93</v>
      </c>
      <c r="K38" s="456" t="s">
        <v>94</v>
      </c>
      <c r="L38" s="456" t="s">
        <v>95</v>
      </c>
      <c r="M38" s="456" t="s">
        <v>96</v>
      </c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x14ac:dyDescent="0.25">
      <c r="A39" s="38">
        <f>B3</f>
        <v>10000</v>
      </c>
      <c r="B39" s="38">
        <f>A39+Haushalt!D60</f>
        <v>10390</v>
      </c>
      <c r="C39" s="38">
        <f>B39+Haushalt!F60</f>
        <v>11070</v>
      </c>
      <c r="D39" s="38">
        <f>C39+Haushalt!H60</f>
        <v>11450</v>
      </c>
      <c r="E39" s="38">
        <f>D39+Haushalt!J60</f>
        <v>11930</v>
      </c>
      <c r="F39" s="38">
        <f>E39+Haushalt!L60</f>
        <v>12310</v>
      </c>
      <c r="G39" s="38">
        <f>F39+Haushalt!N60</f>
        <v>12890</v>
      </c>
      <c r="H39" s="38">
        <f>G39+Haushalt!P60</f>
        <v>13270</v>
      </c>
      <c r="I39" s="38">
        <f>H39+Haushalt!R60</f>
        <v>13660</v>
      </c>
      <c r="J39" s="38">
        <f>I39+Haushalt!T60</f>
        <v>14250</v>
      </c>
      <c r="K39" s="38">
        <f>J39+Haushalt!V60</f>
        <v>14640</v>
      </c>
      <c r="L39" s="38">
        <f>K39+Haushalt!X60</f>
        <v>15030</v>
      </c>
      <c r="M39" s="38">
        <f>L39+Haushalt!Z60</f>
        <v>15420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</row>
    <row r="40" spans="1:25" x14ac:dyDescent="0.25">
      <c r="A40" s="38">
        <f>A39</f>
        <v>10000</v>
      </c>
      <c r="B40" s="38">
        <f>(A40*(1+($A$2/12))+(B39-A39))</f>
        <v>10394.861111111111</v>
      </c>
      <c r="C40" s="38">
        <f t="shared" ref="C40:M40" si="0">(B40*(1+($A$2/12))+(C39-B39))</f>
        <v>11079.91416859568</v>
      </c>
      <c r="D40" s="38">
        <f t="shared" si="0"/>
        <v>11465.300237983192</v>
      </c>
      <c r="E40" s="38">
        <f t="shared" si="0"/>
        <v>11950.873647821101</v>
      </c>
      <c r="F40" s="38">
        <f t="shared" si="0"/>
        <v>12336.683100288794</v>
      </c>
      <c r="G40" s="38">
        <f t="shared" si="0"/>
        <v>12922.680099018102</v>
      </c>
      <c r="H40" s="38">
        <f t="shared" si="0"/>
        <v>13308.96195739957</v>
      </c>
      <c r="I40" s="38">
        <f t="shared" si="0"/>
        <v>13705.431591684417</v>
      </c>
      <c r="J40" s="38">
        <f t="shared" si="0"/>
        <v>14302.09395426371</v>
      </c>
      <c r="K40" s="38">
        <f t="shared" si="0"/>
        <v>14699.046361047034</v>
      </c>
      <c r="L40" s="38">
        <f t="shared" si="0"/>
        <v>15096.191730805878</v>
      </c>
      <c r="M40" s="38">
        <f t="shared" si="0"/>
        <v>15493.530157341687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</row>
    <row r="42" spans="1:25" x14ac:dyDescent="0.25">
      <c r="Y42" s="62" t="e">
        <f>(Y40-Y39)/Y39</f>
        <v>#DIV/0!</v>
      </c>
    </row>
    <row r="43" spans="1:25" x14ac:dyDescent="0.25">
      <c r="Y43" s="63">
        <f>Y40-Y39</f>
        <v>0</v>
      </c>
    </row>
    <row r="44" spans="1:25" x14ac:dyDescent="0.25">
      <c r="A44" s="455" t="s">
        <v>182</v>
      </c>
      <c r="B44" s="455"/>
      <c r="C44" s="455"/>
      <c r="D44" s="455"/>
    </row>
    <row r="46" spans="1:25" x14ac:dyDescent="0.25">
      <c r="A46" s="186" t="s">
        <v>181</v>
      </c>
      <c r="B46" s="314"/>
      <c r="C46" s="314"/>
      <c r="D46" s="314">
        <f>Haushalt!AC56</f>
        <v>3730</v>
      </c>
    </row>
    <row r="47" spans="1:25" x14ac:dyDescent="0.25">
      <c r="A47" s="186" t="s">
        <v>118</v>
      </c>
      <c r="B47" s="314"/>
      <c r="C47" s="314"/>
      <c r="D47" s="314">
        <f>Haushalt!AC59</f>
        <v>650</v>
      </c>
    </row>
    <row r="48" spans="1:25" x14ac:dyDescent="0.25">
      <c r="A48" s="186" t="s">
        <v>163</v>
      </c>
      <c r="B48" s="314"/>
      <c r="C48" s="314"/>
      <c r="D48" s="314">
        <f>Haushalt!AC58</f>
        <v>240</v>
      </c>
    </row>
    <row r="49" spans="1:13" x14ac:dyDescent="0.25">
      <c r="A49" s="186" t="s">
        <v>157</v>
      </c>
      <c r="B49" s="314"/>
      <c r="C49" s="314"/>
      <c r="D49" s="314">
        <f>Haushalt!AC57</f>
        <v>800</v>
      </c>
    </row>
    <row r="63" spans="1:13" x14ac:dyDescent="0.25"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</row>
  </sheetData>
  <mergeCells count="4">
    <mergeCell ref="C1:E1"/>
    <mergeCell ref="C3:E3"/>
    <mergeCell ref="A32:G32"/>
    <mergeCell ref="A44:D44"/>
  </mergeCells>
  <phoneticPr fontId="19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3:G74"/>
  <sheetViews>
    <sheetView tabSelected="1" zoomScale="80" zoomScaleNormal="80" workbookViewId="0">
      <selection activeCell="F38" sqref="F38"/>
    </sheetView>
  </sheetViews>
  <sheetFormatPr baseColWidth="10" defaultColWidth="8.875" defaultRowHeight="14.3" x14ac:dyDescent="0.25"/>
  <cols>
    <col min="3" max="7" width="30.625" customWidth="1"/>
  </cols>
  <sheetData>
    <row r="3" spans="4:7" x14ac:dyDescent="0.25">
      <c r="D3" s="101" t="s">
        <v>46</v>
      </c>
      <c r="E3" s="102"/>
      <c r="F3" s="103" t="s">
        <v>47</v>
      </c>
    </row>
    <row r="4" spans="4:7" x14ac:dyDescent="0.25">
      <c r="D4" s="104" t="s">
        <v>48</v>
      </c>
      <c r="E4" s="105" t="s">
        <v>49</v>
      </c>
      <c r="F4" s="106">
        <v>600</v>
      </c>
    </row>
    <row r="5" spans="4:7" x14ac:dyDescent="0.25">
      <c r="D5" s="104" t="s">
        <v>50</v>
      </c>
      <c r="E5" s="105" t="s">
        <v>51</v>
      </c>
      <c r="F5" s="106">
        <v>200</v>
      </c>
    </row>
    <row r="6" spans="4:7" x14ac:dyDescent="0.25">
      <c r="D6" s="104" t="s">
        <v>52</v>
      </c>
      <c r="E6" s="105" t="s">
        <v>53</v>
      </c>
      <c r="F6" s="106">
        <v>100</v>
      </c>
    </row>
    <row r="7" spans="4:7" x14ac:dyDescent="0.25">
      <c r="D7" s="104" t="s">
        <v>54</v>
      </c>
      <c r="E7" s="105" t="s">
        <v>55</v>
      </c>
      <c r="F7" s="106">
        <v>100</v>
      </c>
    </row>
    <row r="8" spans="4:7" x14ac:dyDescent="0.25">
      <c r="D8" s="107" t="s">
        <v>56</v>
      </c>
      <c r="E8" s="108" t="s">
        <v>57</v>
      </c>
      <c r="F8" s="109">
        <v>500</v>
      </c>
    </row>
    <row r="9" spans="4:7" x14ac:dyDescent="0.25">
      <c r="D9" s="110"/>
      <c r="E9" s="111" t="s">
        <v>26</v>
      </c>
      <c r="F9" s="112">
        <f>SUM(F4:F8)</f>
        <v>1500</v>
      </c>
    </row>
    <row r="10" spans="4:7" x14ac:dyDescent="0.25">
      <c r="D10" s="110"/>
      <c r="F10" s="113"/>
    </row>
    <row r="11" spans="4:7" x14ac:dyDescent="0.25">
      <c r="D11" s="430" t="s">
        <v>58</v>
      </c>
      <c r="E11" s="431"/>
      <c r="F11" s="432"/>
    </row>
    <row r="12" spans="4:7" x14ac:dyDescent="0.25">
      <c r="D12" s="114">
        <f>F9*12</f>
        <v>18000</v>
      </c>
      <c r="E12" s="115" t="s">
        <v>59</v>
      </c>
      <c r="F12" s="116"/>
      <c r="G12" s="128"/>
    </row>
    <row r="13" spans="4:7" x14ac:dyDescent="0.25">
      <c r="D13" s="110"/>
      <c r="F13" s="113"/>
      <c r="G13" s="128"/>
    </row>
    <row r="14" spans="4:7" x14ac:dyDescent="0.25">
      <c r="D14" s="270"/>
      <c r="E14" s="117" t="s">
        <v>60</v>
      </c>
      <c r="F14" s="103" t="s">
        <v>61</v>
      </c>
    </row>
    <row r="15" spans="4:7" x14ac:dyDescent="0.25">
      <c r="D15" s="118" t="s">
        <v>62</v>
      </c>
      <c r="E15" s="119">
        <f>D12*20</f>
        <v>360000</v>
      </c>
      <c r="F15" s="120">
        <f>D12*30</f>
        <v>540000</v>
      </c>
    </row>
    <row r="18" spans="4:6" x14ac:dyDescent="0.25">
      <c r="D18" s="121" t="s">
        <v>63</v>
      </c>
      <c r="E18" s="102"/>
      <c r="F18" s="103" t="s">
        <v>47</v>
      </c>
    </row>
    <row r="19" spans="4:6" x14ac:dyDescent="0.25">
      <c r="D19" s="104" t="s">
        <v>48</v>
      </c>
      <c r="E19" s="105" t="s">
        <v>46</v>
      </c>
      <c r="F19" s="106">
        <v>0</v>
      </c>
    </row>
    <row r="20" spans="4:6" x14ac:dyDescent="0.25">
      <c r="D20" s="104" t="s">
        <v>50</v>
      </c>
      <c r="E20" s="105" t="s">
        <v>64</v>
      </c>
      <c r="F20" s="106">
        <v>0</v>
      </c>
    </row>
    <row r="21" spans="4:6" x14ac:dyDescent="0.25">
      <c r="D21" s="104" t="s">
        <v>52</v>
      </c>
      <c r="E21" s="105" t="s">
        <v>65</v>
      </c>
      <c r="F21" s="106">
        <v>0</v>
      </c>
    </row>
    <row r="22" spans="4:6" x14ac:dyDescent="0.25">
      <c r="D22" s="107" t="s">
        <v>54</v>
      </c>
      <c r="E22" s="108" t="s">
        <v>66</v>
      </c>
      <c r="F22" s="109">
        <v>0</v>
      </c>
    </row>
    <row r="23" spans="4:6" x14ac:dyDescent="0.25">
      <c r="D23" s="122"/>
      <c r="E23" s="111" t="s">
        <v>26</v>
      </c>
      <c r="F23" s="112">
        <f>SUM(F19:F22)</f>
        <v>0</v>
      </c>
    </row>
    <row r="24" spans="4:6" x14ac:dyDescent="0.25">
      <c r="D24" s="110"/>
      <c r="F24" s="113"/>
    </row>
    <row r="25" spans="4:6" x14ac:dyDescent="0.25">
      <c r="D25" s="430" t="s">
        <v>67</v>
      </c>
      <c r="E25" s="431"/>
      <c r="F25" s="432"/>
    </row>
    <row r="26" spans="4:6" x14ac:dyDescent="0.25">
      <c r="D26" s="114">
        <f>F23*12</f>
        <v>0</v>
      </c>
      <c r="E26" s="115" t="s">
        <v>59</v>
      </c>
      <c r="F26" s="116"/>
    </row>
    <row r="27" spans="4:6" x14ac:dyDescent="0.25">
      <c r="D27" s="110"/>
      <c r="F27" s="113"/>
    </row>
    <row r="28" spans="4:6" x14ac:dyDescent="0.25">
      <c r="D28" s="270"/>
      <c r="E28" s="117" t="s">
        <v>60</v>
      </c>
      <c r="F28" s="103" t="s">
        <v>61</v>
      </c>
    </row>
    <row r="29" spans="4:6" x14ac:dyDescent="0.25">
      <c r="D29" s="118" t="s">
        <v>62</v>
      </c>
      <c r="E29" s="119">
        <f>D26*20</f>
        <v>0</v>
      </c>
      <c r="F29" s="120">
        <f>D26*30</f>
        <v>0</v>
      </c>
    </row>
    <row r="32" spans="4:6" x14ac:dyDescent="0.25">
      <c r="D32" s="101" t="s">
        <v>68</v>
      </c>
      <c r="E32" s="102"/>
      <c r="F32" s="103" t="s">
        <v>47</v>
      </c>
    </row>
    <row r="33" spans="4:6" x14ac:dyDescent="0.25">
      <c r="D33" s="104" t="s">
        <v>48</v>
      </c>
      <c r="E33" s="105" t="s">
        <v>46</v>
      </c>
      <c r="F33" s="106">
        <f>F9</f>
        <v>1500</v>
      </c>
    </row>
    <row r="34" spans="4:6" x14ac:dyDescent="0.25">
      <c r="D34" s="104" t="s">
        <v>50</v>
      </c>
      <c r="E34" s="105" t="s">
        <v>69</v>
      </c>
      <c r="F34" s="106">
        <v>0</v>
      </c>
    </row>
    <row r="35" spans="4:6" x14ac:dyDescent="0.25">
      <c r="D35" s="104" t="s">
        <v>52</v>
      </c>
      <c r="E35" s="105" t="s">
        <v>70</v>
      </c>
      <c r="F35" s="106">
        <v>0</v>
      </c>
    </row>
    <row r="36" spans="4:6" x14ac:dyDescent="0.25">
      <c r="D36" s="107" t="s">
        <v>54</v>
      </c>
      <c r="E36" s="108" t="s">
        <v>71</v>
      </c>
      <c r="F36" s="109">
        <v>0</v>
      </c>
    </row>
    <row r="37" spans="4:6" x14ac:dyDescent="0.25">
      <c r="D37" s="122"/>
      <c r="E37" s="111" t="s">
        <v>26</v>
      </c>
      <c r="F37" s="112">
        <f>SUM(F33:F36)</f>
        <v>1500</v>
      </c>
    </row>
    <row r="38" spans="4:6" x14ac:dyDescent="0.25">
      <c r="D38" s="122"/>
      <c r="E38" s="111" t="s">
        <v>72</v>
      </c>
      <c r="F38" s="112">
        <f>F37*1.2</f>
        <v>1800</v>
      </c>
    </row>
    <row r="39" spans="4:6" x14ac:dyDescent="0.25">
      <c r="D39" s="110"/>
      <c r="F39" s="113"/>
    </row>
    <row r="40" spans="4:6" x14ac:dyDescent="0.25">
      <c r="D40" s="430" t="s">
        <v>73</v>
      </c>
      <c r="E40" s="431"/>
      <c r="F40" s="432"/>
    </row>
    <row r="41" spans="4:6" x14ac:dyDescent="0.25">
      <c r="D41" s="114">
        <f>F38*12</f>
        <v>21600</v>
      </c>
      <c r="E41" s="115" t="s">
        <v>59</v>
      </c>
      <c r="F41" s="116"/>
    </row>
    <row r="42" spans="4:6" x14ac:dyDescent="0.25">
      <c r="D42" s="110"/>
      <c r="F42" s="113"/>
    </row>
    <row r="43" spans="4:6" x14ac:dyDescent="0.25">
      <c r="D43" s="270"/>
      <c r="E43" s="117" t="s">
        <v>60</v>
      </c>
      <c r="F43" s="103" t="s">
        <v>61</v>
      </c>
    </row>
    <row r="44" spans="4:6" x14ac:dyDescent="0.25">
      <c r="D44" s="118" t="s">
        <v>62</v>
      </c>
      <c r="E44" s="119">
        <f>D41*20</f>
        <v>432000</v>
      </c>
      <c r="F44" s="120">
        <f>D41*30</f>
        <v>648000</v>
      </c>
    </row>
    <row r="47" spans="4:6" x14ac:dyDescent="0.25">
      <c r="D47" s="101" t="s">
        <v>74</v>
      </c>
      <c r="E47" s="123"/>
      <c r="F47" s="103" t="s">
        <v>47</v>
      </c>
    </row>
    <row r="48" spans="4:6" x14ac:dyDescent="0.25">
      <c r="D48" s="104" t="s">
        <v>48</v>
      </c>
      <c r="E48" s="105" t="s">
        <v>68</v>
      </c>
      <c r="F48" s="106">
        <f>F38</f>
        <v>1800</v>
      </c>
    </row>
    <row r="49" spans="4:6" x14ac:dyDescent="0.25">
      <c r="D49" s="104" t="s">
        <v>50</v>
      </c>
      <c r="E49" s="105" t="s">
        <v>75</v>
      </c>
      <c r="F49" s="106">
        <v>0</v>
      </c>
    </row>
    <row r="50" spans="4:6" x14ac:dyDescent="0.25">
      <c r="D50" s="104" t="s">
        <v>52</v>
      </c>
      <c r="E50" s="105" t="s">
        <v>76</v>
      </c>
      <c r="F50" s="106">
        <v>0</v>
      </c>
    </row>
    <row r="51" spans="4:6" x14ac:dyDescent="0.25">
      <c r="D51" s="104" t="s">
        <v>54</v>
      </c>
      <c r="E51" s="105" t="s">
        <v>77</v>
      </c>
      <c r="F51" s="106">
        <v>0</v>
      </c>
    </row>
    <row r="52" spans="4:6" x14ac:dyDescent="0.25">
      <c r="D52" s="124" t="s">
        <v>56</v>
      </c>
      <c r="E52" s="125" t="s">
        <v>12</v>
      </c>
      <c r="F52" s="109">
        <v>0</v>
      </c>
    </row>
    <row r="53" spans="4:6" x14ac:dyDescent="0.25">
      <c r="D53" s="122"/>
      <c r="E53" s="111" t="s">
        <v>26</v>
      </c>
      <c r="F53" s="112">
        <f>SUM(F48:F52)</f>
        <v>1800</v>
      </c>
    </row>
    <row r="54" spans="4:6" x14ac:dyDescent="0.25">
      <c r="D54" s="110"/>
      <c r="E54" s="126"/>
      <c r="F54" s="113"/>
    </row>
    <row r="55" spans="4:6" x14ac:dyDescent="0.25">
      <c r="D55" s="430" t="s">
        <v>78</v>
      </c>
      <c r="E55" s="431"/>
      <c r="F55" s="432"/>
    </row>
    <row r="56" spans="4:6" x14ac:dyDescent="0.25">
      <c r="D56" s="127">
        <f>F53*12</f>
        <v>21600</v>
      </c>
      <c r="E56" s="115" t="s">
        <v>59</v>
      </c>
      <c r="F56" s="116"/>
    </row>
    <row r="57" spans="4:6" x14ac:dyDescent="0.25">
      <c r="D57" s="110"/>
      <c r="F57" s="113"/>
    </row>
    <row r="58" spans="4:6" x14ac:dyDescent="0.25">
      <c r="D58" s="270"/>
      <c r="E58" s="117" t="s">
        <v>60</v>
      </c>
      <c r="F58" s="103" t="s">
        <v>61</v>
      </c>
    </row>
    <row r="59" spans="4:6" x14ac:dyDescent="0.25">
      <c r="D59" s="118" t="s">
        <v>62</v>
      </c>
      <c r="E59" s="119">
        <f>D56*20</f>
        <v>432000</v>
      </c>
      <c r="F59" s="120">
        <f>D56*30</f>
        <v>648000</v>
      </c>
    </row>
    <row r="62" spans="4:6" x14ac:dyDescent="0.25">
      <c r="D62" s="101" t="s">
        <v>79</v>
      </c>
      <c r="E62" s="123"/>
      <c r="F62" s="103" t="s">
        <v>47</v>
      </c>
    </row>
    <row r="63" spans="4:6" x14ac:dyDescent="0.25">
      <c r="D63" s="104" t="s">
        <v>48</v>
      </c>
      <c r="E63" s="105" t="s">
        <v>74</v>
      </c>
      <c r="F63" s="106">
        <f>F53</f>
        <v>1800</v>
      </c>
    </row>
    <row r="64" spans="4:6" x14ac:dyDescent="0.25">
      <c r="D64" s="104" t="s">
        <v>50</v>
      </c>
      <c r="E64" s="105" t="s">
        <v>134</v>
      </c>
      <c r="F64" s="106">
        <v>0</v>
      </c>
    </row>
    <row r="65" spans="4:6" x14ac:dyDescent="0.25">
      <c r="D65" s="104" t="s">
        <v>52</v>
      </c>
      <c r="E65" s="105" t="s">
        <v>135</v>
      </c>
      <c r="F65" s="106">
        <v>0</v>
      </c>
    </row>
    <row r="66" spans="4:6" x14ac:dyDescent="0.25">
      <c r="D66" s="104" t="s">
        <v>54</v>
      </c>
      <c r="E66" s="105" t="s">
        <v>80</v>
      </c>
      <c r="F66" s="106">
        <v>0</v>
      </c>
    </row>
    <row r="67" spans="4:6" x14ac:dyDescent="0.25">
      <c r="D67" s="107" t="s">
        <v>56</v>
      </c>
      <c r="E67" s="108" t="s">
        <v>81</v>
      </c>
      <c r="F67" s="109">
        <v>0</v>
      </c>
    </row>
    <row r="68" spans="4:6" x14ac:dyDescent="0.25">
      <c r="D68" s="122"/>
      <c r="E68" s="111" t="s">
        <v>26</v>
      </c>
      <c r="F68" s="112">
        <f>SUM(F63:F67)</f>
        <v>1800</v>
      </c>
    </row>
    <row r="69" spans="4:6" x14ac:dyDescent="0.25">
      <c r="D69" s="110"/>
      <c r="E69" s="126"/>
      <c r="F69" s="113"/>
    </row>
    <row r="70" spans="4:6" x14ac:dyDescent="0.25">
      <c r="D70" s="430" t="s">
        <v>82</v>
      </c>
      <c r="E70" s="431"/>
      <c r="F70" s="432"/>
    </row>
    <row r="71" spans="4:6" x14ac:dyDescent="0.25">
      <c r="D71" s="127">
        <f>F68*12</f>
        <v>21600</v>
      </c>
      <c r="E71" s="115" t="s">
        <v>59</v>
      </c>
      <c r="F71" s="116"/>
    </row>
    <row r="72" spans="4:6" x14ac:dyDescent="0.25">
      <c r="D72" s="110"/>
      <c r="F72" s="113"/>
    </row>
    <row r="73" spans="4:6" x14ac:dyDescent="0.25">
      <c r="D73" s="270"/>
      <c r="E73" s="117" t="s">
        <v>60</v>
      </c>
      <c r="F73" s="103" t="s">
        <v>61</v>
      </c>
    </row>
    <row r="74" spans="4:6" x14ac:dyDescent="0.25">
      <c r="D74" s="118" t="s">
        <v>62</v>
      </c>
      <c r="E74" s="119">
        <f>D71*20</f>
        <v>432000</v>
      </c>
      <c r="F74" s="120">
        <f>D71*30</f>
        <v>648000</v>
      </c>
    </row>
  </sheetData>
  <mergeCells count="5">
    <mergeCell ref="D11:F11"/>
    <mergeCell ref="D25:F25"/>
    <mergeCell ref="D40:F40"/>
    <mergeCell ref="D55:F55"/>
    <mergeCell ref="D70:F70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7 b b e f 5 d - e 8 1 3 - 4 b 1 d - b 4 a 7 - b b 9 d 4 f 4 8 8 f 9 9 "   x m l n s = " h t t p : / / s c h e m a s . m i c r o s o f t . c o m / D a t a M a s h u p " > A A A A A F g E A A B Q S w M E F A A C A A g A + m Q W U f W R M i i o A A A A + A A A A B I A H A B D b 2 5 m a W c v U G F j a 2 F n Z S 5 4 b W w g o h g A K K A U A A A A A A A A A A A A A A A A A A A A A A A A A A A A h Y 9 N C s I w G E S v U r J v / t S i 8 j V d q D s L g i B u S x r b Y J t K k 5 r e z Y V H 8 g o W t O r O 5 Q x v 4 M 3 j d o e k r 6 v g q l q r G x M j h i k K l J F N r k 0 R o 8 6 d w j l K B O w y e c 4 K F Q y w s c v e 6 h i V z l 2 W h H j v s Z / g p i 0 I p 5 S R Y 7 r d y 1 L V W a i N d Z m R C n 1 W + f 8 V E n B 4 y Q i O I 4 Z n b M H x N G J A x h p S b b 4 I H 4 w x B f J T w q q r X N c q k a t w v Q E y R i D v F + I J U E s D B B Q A A g A I A P p k F l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6 Z B Z R 2 k i z y U 4 B A A A a A g A A E w A c A E Z v c m 1 1 b G F z L 1 N l Y 3 R p b 2 4 x L m 0 g o h g A K K A U A A A A A A A A A A A A A A A A A A A A A A A A A A A A d Z D b a o N A E I b v B d 9 h M T c J G I 2 m s a R B S q p C D y S p j S U p p Q Q P U 5 X o 7 t Z d b Q 7 k 3 W u Q U l r q 3 M z w / c M c f g Y h T w l G y y Z r E 1 E Q B Z b 4 B U S o I 9 E y u C Y l p y U 3 Q 1 Z J y E Q Z c F F A d S x J W Y R Q E 4 t V i k 3 C M g f M u y s I F I t g X t e s K y W c U 3 a l q h E J m R I T E m e g h C R X G S 3 A j 1 g C w J k a q a D q j 1 N r 3 d e q J 2 + 1 D d z F o a L W 3 r X Z O p 5 u x 4 N g 1 X + x t Y 8 i p H c z 5 7 C 5 u b x 3 n O 2 C 3 W o P L u F + N k 2 q 8 b y a Q Z z 1 n w 2 a D 5 L P o W b s M r r R 1 T / n 9 + R X G 7 I 0 T z k U p i R L M r J I V u a Y m Y a M H B y S K M W x q e k j X U Z u S T g s + T 4 D 8 6 d U 5 g T D W 0 9 u H O h I V u L j u D b K 2 1 M 4 m + P 5 Q d 3 k F T 5 m 7 6 T I m + l n k X U b u + T j U W q o V m / n t Y I 4 7 P h J R t 9 c b + H D F n 7 R w k c t 3 P j F T z 1 R S P G / 7 0 y + A F B L A Q I t A B Q A A g A I A P p k F l H 1 k T I o q A A A A P g A A A A S A A A A A A A A A A A A A A A A A A A A A A B D b 2 5 m a W c v U G F j a 2 F n Z S 5 4 b W x Q S w E C L Q A U A A I A C A D 6 Z B Z R D 8 r p q 6 Q A A A D p A A A A E w A A A A A A A A A A A A A A A A D 0 A A A A W 0 N v b n R l b n R f V H l w Z X N d L n h t b F B L A Q I t A B Q A A g A I A P p k F l H a S L P J T g E A A B o C A A A T A A A A A A A A A A A A A A A A A O U B A A B G b 3 J t d W x h c y 9 T Z W N 0 a W 9 u M S 5 t U E s F B g A A A A A D A A M A w g A A A I A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M K A A A A A A A A o Q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d W I l M 0 Z v d X R w d X Q l M 0 R j c 3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R d W V y e U l E I i B W Y W x 1 Z T 0 i c z g y N D c 2 M W Q 5 L W V h Z T c t N D Z l Y y 0 4 O W Z l L W Z m M z M y O D c x M D k x M C I g L z 4 8 R W 5 0 c n k g V H l w Z T 0 i R m l s b E x h c 3 R V c G R h d G V k I i B W Y W x 1 Z T 0 i Z D I w M j A t M D g t M j J U M T A 6 M j Y 6 N D Q u M j I w N j A y O V o i I C 8 + P E V u d H J 5 I F R 5 c G U 9 I k Z p b G x F c n J v c k N v d W 5 0 I i B W Y W x 1 Z T 0 i b D A i I C 8 + P E V u d H J 5 I F R 5 c G U 9 I k Z p b G x D b 2 x 1 b W 5 U e X B l c y I g V m F s d W U 9 I n N C Z 1 l H Q m d Z R y I g L z 4 8 R W 5 0 c n k g V H l w Z T 0 i R m l s b E V y c m 9 y Q 2 9 k Z S I g V m F s d W U 9 I n N V b m t u b 3 d u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E N v d W 5 0 I i B W Y W x 1 Z T 0 i b D I 0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1 Y j 9 v d X R w d X Q 9 Y 3 N 2 L 0 N o Y W 5 n Z W Q g V H l w Z S 5 7 Q 2 9 s d W 1 u M S w w f S Z x d W 9 0 O y w m c X V v d D t T Z W N 0 a W 9 u M S 9 w d W I / b 3 V 0 c H V 0 P W N z d i 9 D a G F u Z 2 V k I F R 5 c G U u e 0 N v b H V t b j I s M X 0 m c X V v d D s s J n F 1 b 3 Q 7 U 2 V j d G l v b j E v c H V i P 2 9 1 d H B 1 d D 1 j c 3 Y v Q 2 h h b m d l Z C B U e X B l L n t D b 2 x 1 b W 4 z L D J 9 J n F 1 b 3 Q 7 L C Z x d W 9 0 O 1 N l Y 3 R p b 2 4 x L 3 B 1 Y j 9 v d X R w d X Q 9 Y 3 N 2 L 0 N o Y W 5 n Z W Q g V H l w Z S 5 7 Q 2 9 s d W 1 u N C w z f S Z x d W 9 0 O y w m c X V v d D t T Z W N 0 a W 9 u M S 9 w d W I / b 3 V 0 c H V 0 P W N z d i 9 D a G F u Z 2 V k I F R 5 c G U u e 0 N v b H V t b j U s N H 0 m c X V v d D s s J n F 1 b 3 Q 7 U 2 V j d G l v b j E v c H V i P 2 9 1 d H B 1 d D 1 j c 3 Y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3 B 1 Y j 9 v d X R w d X Q 9 Y 3 N 2 L 0 N o Y W 5 n Z W Q g V H l w Z S 5 7 Q 2 9 s d W 1 u M S w w f S Z x d W 9 0 O y w m c X V v d D t T Z W N 0 a W 9 u M S 9 w d W I / b 3 V 0 c H V 0 P W N z d i 9 D a G F u Z 2 V k I F R 5 c G U u e 0 N v b H V t b j I s M X 0 m c X V v d D s s J n F 1 b 3 Q 7 U 2 V j d G l v b j E v c H V i P 2 9 1 d H B 1 d D 1 j c 3 Y v Q 2 h h b m d l Z C B U e X B l L n t D b 2 x 1 b W 4 z L D J 9 J n F 1 b 3 Q 7 L C Z x d W 9 0 O 1 N l Y 3 R p b 2 4 x L 3 B 1 Y j 9 v d X R w d X Q 9 Y 3 N 2 L 0 N o Y W 5 n Z W Q g V H l w Z S 5 7 Q 2 9 s d W 1 u N C w z f S Z x d W 9 0 O y w m c X V v d D t T Z W N 0 a W 9 u M S 9 w d W I / b 3 V 0 c H V 0 P W N z d i 9 D a G F u Z 2 V k I F R 5 c G U u e 0 N v b H V t b j U s N H 0 m c X V v d D s s J n F 1 b 3 Q 7 U 2 V j d G l v b j E v c H V i P 2 9 1 d H B 1 d D 1 j c 3 Y v Q 2 h h b m d l Z C B U e X B l L n t D b 2 x 1 b W 4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d W I l M 0 Z v d X R w d X Q l M 0 R j c 3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V i J T N G b 3 V 0 c H V 0 J T N E Y 3 N 2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F j l 7 / 3 L p k t L m G M K q y 5 + / A s A A A A A A g A A A A A A A 2 Y A A M A A A A A Q A A A A F U 3 q N 9 Q A 9 R 4 v m T w V c M y y m A A A A A A E g A A A o A A A A B A A A A C x M 1 0 d q V y 4 5 s B 7 2 + U s X 9 h Y U A A A A L 6 l e N / I W 2 E 2 v l e g k d q L x k t O K o 6 F 2 R o s 2 n v h u o p 9 A H / i w r y I r b 5 + n 2 o W 8 C k 5 s J k x y c 8 g h 8 D 0 Q J f z g C E V 0 / 7 6 / q 3 K X x j l 3 r b y W W k U X T D k 8 d 5 v F A A A A D q S A 8 K R a j S m 6 T 2 8 J T + T 1 n 2 P C K 6 v < / D a t a M a s h u p > 
</file>

<file path=customXml/itemProps1.xml><?xml version="1.0" encoding="utf-8"?>
<ds:datastoreItem xmlns:ds="http://schemas.openxmlformats.org/officeDocument/2006/customXml" ds:itemID="{F9323563-9E13-4808-AA7B-00D4E05F512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Haushalt</vt:lpstr>
      <vt:lpstr>Investment</vt:lpstr>
      <vt:lpstr>Umsatz Diagram</vt:lpstr>
      <vt:lpstr>Sparplan Diagram</vt:lpstr>
      <vt:lpstr>Finanzielle Ziele</vt:lpstr>
    </vt:vector>
  </TitlesOfParts>
  <Company>Porsche Engineering Services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Finanzübersicht</dc:title>
  <dc:creator>http://finanz-traum.de</dc:creator>
  <cp:lastModifiedBy>Henrik Spinn</cp:lastModifiedBy>
  <cp:lastPrinted>2015-01-27T10:33:35Z</cp:lastPrinted>
  <dcterms:created xsi:type="dcterms:W3CDTF">2015-01-26T14:48:11Z</dcterms:created>
  <dcterms:modified xsi:type="dcterms:W3CDTF">2026-03-13T09:13:06Z</dcterms:modified>
</cp:coreProperties>
</file>